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80" yWindow="420" windowWidth="20010" windowHeight="7725" activeTab="1"/>
  </bookViews>
  <sheets>
    <sheet name="Toelichting" sheetId="2" r:id="rId1"/>
    <sheet name="Samenvatting resultaten" sheetId="1" r:id="rId2"/>
    <sheet name="Resultaat per school" sheetId="4" r:id="rId3"/>
    <sheet name="Invulblad - Onderhoudskosten" sheetId="5" r:id="rId4"/>
    <sheet name="Invulblad - Leerlingprognoses" sheetId="7" r:id="rId5"/>
  </sheets>
  <externalReferences>
    <externalReference r:id="rId6"/>
  </externalReferences>
  <definedNames>
    <definedName name="_xlnm.Print_Area" localSheetId="2">'Resultaat per school'!$B$2:$Z$49</definedName>
    <definedName name="_xlnm.Print_Area" localSheetId="1">'Samenvatting resultaten'!$B$2:$N$28</definedName>
    <definedName name="groepenleerlingennu">[1]tab!$E$57:$E$106</definedName>
    <definedName name="vloeroppervlaknu">[1]tab!$D$57:$D$106</definedName>
  </definedNames>
  <calcPr calcId="145621"/>
</workbook>
</file>

<file path=xl/calcChain.xml><?xml version="1.0" encoding="utf-8"?>
<calcChain xmlns="http://schemas.openxmlformats.org/spreadsheetml/2006/main">
  <c r="D53" i="5" l="1"/>
  <c r="R488" i="7"/>
  <c r="Q488" i="7"/>
  <c r="P488" i="7"/>
  <c r="O488" i="7"/>
  <c r="N488" i="7"/>
  <c r="M488" i="7"/>
  <c r="L488" i="7"/>
  <c r="K488" i="7"/>
  <c r="J488" i="7"/>
  <c r="I488" i="7"/>
  <c r="H488" i="7"/>
  <c r="R483" i="7"/>
  <c r="Q483" i="7"/>
  <c r="P483" i="7"/>
  <c r="O483" i="7"/>
  <c r="N483" i="7"/>
  <c r="M483" i="7"/>
  <c r="L483" i="7"/>
  <c r="K483" i="7"/>
  <c r="J483" i="7"/>
  <c r="I483" i="7"/>
  <c r="R478" i="7"/>
  <c r="Q478" i="7"/>
  <c r="P478" i="7"/>
  <c r="O478" i="7"/>
  <c r="N478" i="7"/>
  <c r="M478" i="7"/>
  <c r="L478" i="7"/>
  <c r="K478" i="7"/>
  <c r="J478" i="7"/>
  <c r="I478" i="7"/>
  <c r="H478" i="7"/>
  <c r="R473" i="7"/>
  <c r="Q473" i="7"/>
  <c r="P473" i="7"/>
  <c r="O473" i="7"/>
  <c r="N473" i="7"/>
  <c r="M473" i="7"/>
  <c r="L473" i="7"/>
  <c r="K473" i="7"/>
  <c r="J473" i="7"/>
  <c r="I473" i="7"/>
  <c r="R468" i="7"/>
  <c r="Q468" i="7"/>
  <c r="P468" i="7"/>
  <c r="O468" i="7"/>
  <c r="N468" i="7"/>
  <c r="M468" i="7"/>
  <c r="L468" i="7"/>
  <c r="K468" i="7"/>
  <c r="J468" i="7"/>
  <c r="I468" i="7"/>
  <c r="H468" i="7"/>
  <c r="R463" i="7"/>
  <c r="Q463" i="7"/>
  <c r="P463" i="7"/>
  <c r="O463" i="7"/>
  <c r="N463" i="7"/>
  <c r="M463" i="7"/>
  <c r="L463" i="7"/>
  <c r="K463" i="7"/>
  <c r="J463" i="7"/>
  <c r="I463" i="7"/>
  <c r="R458" i="7"/>
  <c r="Q458" i="7"/>
  <c r="P458" i="7"/>
  <c r="O458" i="7"/>
  <c r="N458" i="7"/>
  <c r="M458" i="7"/>
  <c r="L458" i="7"/>
  <c r="K458" i="7"/>
  <c r="J458" i="7"/>
  <c r="I458" i="7"/>
  <c r="H458" i="7"/>
  <c r="R453" i="7"/>
  <c r="Q453" i="7"/>
  <c r="P453" i="7"/>
  <c r="O453" i="7"/>
  <c r="N453" i="7"/>
  <c r="M453" i="7"/>
  <c r="L453" i="7"/>
  <c r="K453" i="7"/>
  <c r="J453" i="7"/>
  <c r="I453" i="7"/>
  <c r="R448" i="7"/>
  <c r="Q448" i="7"/>
  <c r="P448" i="7"/>
  <c r="O448" i="7"/>
  <c r="N448" i="7"/>
  <c r="M448" i="7"/>
  <c r="L448" i="7"/>
  <c r="K448" i="7"/>
  <c r="J448" i="7"/>
  <c r="I448" i="7"/>
  <c r="H448" i="7"/>
  <c r="R443" i="7"/>
  <c r="Q443" i="7"/>
  <c r="P443" i="7"/>
  <c r="O443" i="7"/>
  <c r="N443" i="7"/>
  <c r="M443" i="7"/>
  <c r="L443" i="7"/>
  <c r="K443" i="7"/>
  <c r="J443" i="7"/>
  <c r="I443" i="7"/>
  <c r="J438" i="7"/>
  <c r="K438" i="7"/>
  <c r="L438" i="7"/>
  <c r="M438" i="7"/>
  <c r="N438" i="7"/>
  <c r="O438" i="7"/>
  <c r="P438" i="7"/>
  <c r="Q438" i="7"/>
  <c r="R438" i="7"/>
  <c r="H438" i="7"/>
  <c r="I438" i="7"/>
  <c r="I433" i="7"/>
  <c r="J433" i="7"/>
  <c r="K433" i="7"/>
  <c r="L433" i="7"/>
  <c r="M433" i="7"/>
  <c r="N433" i="7"/>
  <c r="O433" i="7"/>
  <c r="P433" i="7"/>
  <c r="Q433" i="7"/>
  <c r="R433" i="7"/>
  <c r="P54" i="5"/>
  <c r="P9" i="5"/>
  <c r="Q9" i="5" s="1"/>
  <c r="P7" i="4" l="1"/>
  <c r="Q7" i="4"/>
  <c r="R7" i="4"/>
  <c r="S7" i="4"/>
  <c r="T7" i="4"/>
  <c r="U7" i="4"/>
  <c r="V7" i="4"/>
  <c r="W7" i="4"/>
  <c r="O7" i="4"/>
  <c r="K7" i="7" l="1"/>
  <c r="L7" i="7" s="1"/>
  <c r="M7" i="7" s="1"/>
  <c r="N7" i="7" s="1"/>
  <c r="O7" i="7" s="1"/>
  <c r="P7" i="7" s="1"/>
  <c r="Q7" i="7" s="1"/>
  <c r="R7" i="7" s="1"/>
  <c r="J7" i="7"/>
  <c r="R195" i="7" l="1"/>
  <c r="Q195" i="7"/>
  <c r="P195" i="7"/>
  <c r="O195" i="7"/>
  <c r="N195" i="7"/>
  <c r="M195" i="7"/>
  <c r="L195" i="7"/>
  <c r="K195" i="7"/>
  <c r="J195" i="7"/>
  <c r="I195" i="7"/>
  <c r="G195" i="7"/>
  <c r="G185" i="7"/>
  <c r="I185" i="7"/>
  <c r="J185" i="7"/>
  <c r="K185" i="7"/>
  <c r="L185" i="7"/>
  <c r="M185" i="7"/>
  <c r="N185" i="7"/>
  <c r="O185" i="7"/>
  <c r="P185" i="7"/>
  <c r="Q185" i="7"/>
  <c r="R185" i="7"/>
  <c r="I45" i="4" l="1"/>
  <c r="G305" i="7"/>
  <c r="I305" i="7"/>
  <c r="J305" i="7"/>
  <c r="K305" i="7"/>
  <c r="L305" i="7"/>
  <c r="M305" i="7"/>
  <c r="N305" i="7"/>
  <c r="O305" i="7"/>
  <c r="P305" i="7"/>
  <c r="Q305" i="7"/>
  <c r="R305" i="7"/>
  <c r="C863" i="7" l="1"/>
  <c r="D821" i="7"/>
  <c r="AI5" i="1" l="1"/>
  <c r="AH9" i="1" s="1"/>
  <c r="AI6" i="1"/>
  <c r="AH10" i="1" s="1"/>
  <c r="S326" i="5"/>
  <c r="S371" i="5"/>
  <c r="B193" i="5"/>
  <c r="T816" i="7" l="1"/>
  <c r="S815" i="7"/>
  <c r="J430" i="7"/>
  <c r="K430" i="7" s="1"/>
  <c r="L430" i="7" s="1"/>
  <c r="M430" i="7" s="1"/>
  <c r="N430" i="7" s="1"/>
  <c r="O430" i="7" s="1"/>
  <c r="P430" i="7" s="1"/>
  <c r="Q430" i="7" s="1"/>
  <c r="R430" i="7" s="1"/>
  <c r="J450" i="7"/>
  <c r="K450" i="7" s="1"/>
  <c r="J440" i="7"/>
  <c r="K440" i="7" s="1"/>
  <c r="L440" i="7" s="1"/>
  <c r="J460" i="7"/>
  <c r="K460" i="7" s="1"/>
  <c r="G817" i="7"/>
  <c r="L450" i="7" l="1"/>
  <c r="M440" i="7"/>
  <c r="L460" i="7"/>
  <c r="M450" i="7" l="1"/>
  <c r="N440" i="7"/>
  <c r="M460" i="7"/>
  <c r="N450" i="7" l="1"/>
  <c r="O440" i="7"/>
  <c r="N460" i="7"/>
  <c r="O450" i="7" l="1"/>
  <c r="P440" i="7"/>
  <c r="O460" i="7"/>
  <c r="P450" i="7" l="1"/>
  <c r="Q440" i="7"/>
  <c r="P460" i="7"/>
  <c r="Q450" i="7" l="1"/>
  <c r="R440" i="7"/>
  <c r="Q460" i="7"/>
  <c r="R450" i="7" l="1"/>
  <c r="R460" i="7"/>
  <c r="O110" i="5" l="1"/>
  <c r="F283" i="5"/>
  <c r="B284" i="5"/>
  <c r="C284" i="5"/>
  <c r="F284" i="5"/>
  <c r="P284" i="5"/>
  <c r="Q284" i="5"/>
  <c r="B285" i="5"/>
  <c r="S285" i="5" s="1"/>
  <c r="C285" i="5"/>
  <c r="B286" i="5"/>
  <c r="S286" i="5" s="1"/>
  <c r="C286" i="5"/>
  <c r="B287" i="5"/>
  <c r="S287" i="5" s="1"/>
  <c r="C287" i="5"/>
  <c r="B288" i="5"/>
  <c r="S288" i="5" s="1"/>
  <c r="C288" i="5"/>
  <c r="B289" i="5"/>
  <c r="S289" i="5" s="1"/>
  <c r="C289" i="5"/>
  <c r="B321" i="5"/>
  <c r="S321" i="5" s="1"/>
  <c r="C321" i="5"/>
  <c r="B322" i="5"/>
  <c r="S322" i="5" s="1"/>
  <c r="C322" i="5"/>
  <c r="B323" i="5"/>
  <c r="S323" i="5" s="1"/>
  <c r="C323" i="5"/>
  <c r="B324" i="5"/>
  <c r="S324" i="5" s="1"/>
  <c r="C324" i="5"/>
  <c r="B308" i="5"/>
  <c r="S308" i="5" s="1"/>
  <c r="C308" i="5"/>
  <c r="B309" i="5"/>
  <c r="S309" i="5" s="1"/>
  <c r="C309" i="5"/>
  <c r="B310" i="5"/>
  <c r="S310" i="5" s="1"/>
  <c r="C310" i="5"/>
  <c r="B311" i="5"/>
  <c r="S311" i="5" s="1"/>
  <c r="C311" i="5"/>
  <c r="B312" i="5"/>
  <c r="S312" i="5" s="1"/>
  <c r="C312" i="5"/>
  <c r="B313" i="5"/>
  <c r="S313" i="5" s="1"/>
  <c r="C313" i="5"/>
  <c r="B314" i="5"/>
  <c r="S314" i="5" s="1"/>
  <c r="C314" i="5"/>
  <c r="B315" i="5"/>
  <c r="S315" i="5" s="1"/>
  <c r="C315" i="5"/>
  <c r="B316" i="5"/>
  <c r="S316" i="5" s="1"/>
  <c r="C316" i="5"/>
  <c r="B317" i="5"/>
  <c r="S317" i="5" s="1"/>
  <c r="C317" i="5"/>
  <c r="B318" i="5"/>
  <c r="S318" i="5" s="1"/>
  <c r="C318" i="5"/>
  <c r="B319" i="5"/>
  <c r="S319" i="5" s="1"/>
  <c r="C319" i="5"/>
  <c r="B320" i="5"/>
  <c r="S320" i="5" s="1"/>
  <c r="C320" i="5"/>
  <c r="B290" i="5"/>
  <c r="S290" i="5" s="1"/>
  <c r="C290" i="5"/>
  <c r="B291" i="5"/>
  <c r="S291" i="5" s="1"/>
  <c r="C291" i="5"/>
  <c r="B292" i="5"/>
  <c r="S292" i="5" s="1"/>
  <c r="C292" i="5"/>
  <c r="B293" i="5"/>
  <c r="S293" i="5" s="1"/>
  <c r="C293" i="5"/>
  <c r="B294" i="5"/>
  <c r="S294" i="5" s="1"/>
  <c r="C294" i="5"/>
  <c r="B295" i="5"/>
  <c r="S295" i="5" s="1"/>
  <c r="C295" i="5"/>
  <c r="B296" i="5"/>
  <c r="S296" i="5" s="1"/>
  <c r="C296" i="5"/>
  <c r="B297" i="5"/>
  <c r="S297" i="5" s="1"/>
  <c r="C297" i="5"/>
  <c r="B298" i="5"/>
  <c r="S298" i="5" s="1"/>
  <c r="C298" i="5"/>
  <c r="B299" i="5"/>
  <c r="S299" i="5" s="1"/>
  <c r="C299" i="5"/>
  <c r="B300" i="5"/>
  <c r="S300" i="5" s="1"/>
  <c r="C300" i="5"/>
  <c r="B301" i="5"/>
  <c r="S301" i="5" s="1"/>
  <c r="C301" i="5"/>
  <c r="B302" i="5"/>
  <c r="S302" i="5" s="1"/>
  <c r="C302" i="5"/>
  <c r="B303" i="5"/>
  <c r="S303" i="5" s="1"/>
  <c r="C303" i="5"/>
  <c r="B304" i="5"/>
  <c r="S304" i="5" s="1"/>
  <c r="C304" i="5"/>
  <c r="B305" i="5"/>
  <c r="S305" i="5" s="1"/>
  <c r="C305" i="5"/>
  <c r="B306" i="5"/>
  <c r="S306" i="5" s="1"/>
  <c r="C306" i="5"/>
  <c r="B307" i="5"/>
  <c r="S307" i="5" s="1"/>
  <c r="C307" i="5"/>
  <c r="B191" i="5"/>
  <c r="C191" i="5"/>
  <c r="C236" i="5" s="1"/>
  <c r="C279" i="5" s="1"/>
  <c r="B182" i="5"/>
  <c r="C182" i="5"/>
  <c r="C227" i="5" s="1"/>
  <c r="C270" i="5" s="1"/>
  <c r="B183" i="5"/>
  <c r="C183" i="5"/>
  <c r="C228" i="5" s="1"/>
  <c r="C271" i="5" s="1"/>
  <c r="B184" i="5"/>
  <c r="C184" i="5"/>
  <c r="C229" i="5" s="1"/>
  <c r="C272" i="5" s="1"/>
  <c r="B185" i="5"/>
  <c r="C185" i="5"/>
  <c r="C230" i="5" s="1"/>
  <c r="C273" i="5" s="1"/>
  <c r="B186" i="5"/>
  <c r="C186" i="5"/>
  <c r="C231" i="5" s="1"/>
  <c r="C274" i="5" s="1"/>
  <c r="B187" i="5"/>
  <c r="C187" i="5"/>
  <c r="C232" i="5" s="1"/>
  <c r="C275" i="5" s="1"/>
  <c r="B188" i="5"/>
  <c r="C188" i="5"/>
  <c r="C233" i="5" s="1"/>
  <c r="C276" i="5" s="1"/>
  <c r="B189" i="5"/>
  <c r="C189" i="5"/>
  <c r="C234" i="5" s="1"/>
  <c r="C277" i="5" s="1"/>
  <c r="B190" i="5"/>
  <c r="C190" i="5"/>
  <c r="C235" i="5" s="1"/>
  <c r="C278" i="5" s="1"/>
  <c r="B181" i="5"/>
  <c r="C181" i="5"/>
  <c r="C226" i="5" s="1"/>
  <c r="C269" i="5" s="1"/>
  <c r="B171" i="5"/>
  <c r="C171" i="5"/>
  <c r="C216" i="5" s="1"/>
  <c r="C259" i="5" s="1"/>
  <c r="B172" i="5"/>
  <c r="C172" i="5"/>
  <c r="C217" i="5" s="1"/>
  <c r="C260" i="5" s="1"/>
  <c r="B173" i="5"/>
  <c r="C173" i="5"/>
  <c r="C218" i="5" s="1"/>
  <c r="C261" i="5" s="1"/>
  <c r="B174" i="5"/>
  <c r="C174" i="5"/>
  <c r="C219" i="5" s="1"/>
  <c r="C262" i="5" s="1"/>
  <c r="B175" i="5"/>
  <c r="C175" i="5"/>
  <c r="C220" i="5" s="1"/>
  <c r="C263" i="5" s="1"/>
  <c r="B176" i="5"/>
  <c r="C176" i="5"/>
  <c r="C221" i="5" s="1"/>
  <c r="C264" i="5" s="1"/>
  <c r="B177" i="5"/>
  <c r="C177" i="5"/>
  <c r="C222" i="5" s="1"/>
  <c r="C265" i="5" s="1"/>
  <c r="B178" i="5"/>
  <c r="C178" i="5"/>
  <c r="C223" i="5" s="1"/>
  <c r="C266" i="5" s="1"/>
  <c r="B179" i="5"/>
  <c r="C179" i="5"/>
  <c r="C224" i="5" s="1"/>
  <c r="C267" i="5" s="1"/>
  <c r="B180" i="5"/>
  <c r="C180" i="5"/>
  <c r="C225" i="5" s="1"/>
  <c r="C268" i="5" s="1"/>
  <c r="B155" i="5"/>
  <c r="C155" i="5"/>
  <c r="C200" i="5" s="1"/>
  <c r="C243" i="5" s="1"/>
  <c r="B156" i="5"/>
  <c r="C156" i="5"/>
  <c r="C201" i="5" s="1"/>
  <c r="C244" i="5" s="1"/>
  <c r="B157" i="5"/>
  <c r="C157" i="5"/>
  <c r="C202" i="5" s="1"/>
  <c r="C245" i="5" s="1"/>
  <c r="B158" i="5"/>
  <c r="C158" i="5"/>
  <c r="C203" i="5" s="1"/>
  <c r="C246" i="5" s="1"/>
  <c r="B159" i="5"/>
  <c r="C159" i="5"/>
  <c r="C204" i="5" s="1"/>
  <c r="C247" i="5" s="1"/>
  <c r="B160" i="5"/>
  <c r="C160" i="5"/>
  <c r="C205" i="5" s="1"/>
  <c r="C248" i="5" s="1"/>
  <c r="B161" i="5"/>
  <c r="C161" i="5"/>
  <c r="C206" i="5" s="1"/>
  <c r="C249" i="5" s="1"/>
  <c r="B162" i="5"/>
  <c r="C162" i="5"/>
  <c r="C207" i="5" s="1"/>
  <c r="C250" i="5" s="1"/>
  <c r="B163" i="5"/>
  <c r="C163" i="5"/>
  <c r="C208" i="5" s="1"/>
  <c r="C251" i="5" s="1"/>
  <c r="B164" i="5"/>
  <c r="C164" i="5"/>
  <c r="C209" i="5" s="1"/>
  <c r="C252" i="5" s="1"/>
  <c r="B165" i="5"/>
  <c r="C165" i="5"/>
  <c r="C210" i="5" s="1"/>
  <c r="C253" i="5" s="1"/>
  <c r="B166" i="5"/>
  <c r="C166" i="5"/>
  <c r="C211" i="5" s="1"/>
  <c r="C254" i="5" s="1"/>
  <c r="B167" i="5"/>
  <c r="C167" i="5"/>
  <c r="C212" i="5" s="1"/>
  <c r="C255" i="5" s="1"/>
  <c r="B168" i="5"/>
  <c r="C168" i="5"/>
  <c r="C213" i="5" s="1"/>
  <c r="C256" i="5" s="1"/>
  <c r="B169" i="5"/>
  <c r="C169" i="5"/>
  <c r="C214" i="5" s="1"/>
  <c r="C257" i="5" s="1"/>
  <c r="B170" i="5"/>
  <c r="C170" i="5"/>
  <c r="C215" i="5" s="1"/>
  <c r="C258" i="5" s="1"/>
  <c r="F110" i="5"/>
  <c r="I110" i="5"/>
  <c r="M110" i="5"/>
  <c r="N110" i="5"/>
  <c r="F111" i="5"/>
  <c r="F102" i="5"/>
  <c r="G102" i="5"/>
  <c r="H102" i="5"/>
  <c r="I102" i="5"/>
  <c r="J102" i="5"/>
  <c r="K102" i="5"/>
  <c r="L102" i="5"/>
  <c r="M102" i="5"/>
  <c r="N102" i="5"/>
  <c r="O102" i="5"/>
  <c r="F103" i="5"/>
  <c r="G103" i="5"/>
  <c r="H103" i="5"/>
  <c r="I103" i="5"/>
  <c r="J103" i="5"/>
  <c r="K103" i="5"/>
  <c r="L103" i="5"/>
  <c r="M103" i="5"/>
  <c r="N103" i="5"/>
  <c r="O103" i="5"/>
  <c r="F104" i="5"/>
  <c r="G104" i="5"/>
  <c r="H104" i="5"/>
  <c r="I104" i="5"/>
  <c r="J104" i="5"/>
  <c r="K104" i="5"/>
  <c r="L104" i="5"/>
  <c r="M104" i="5"/>
  <c r="N104" i="5"/>
  <c r="O104" i="5"/>
  <c r="F105" i="5"/>
  <c r="G105" i="5"/>
  <c r="H105" i="5"/>
  <c r="I105" i="5"/>
  <c r="J105" i="5"/>
  <c r="K105" i="5"/>
  <c r="L105" i="5"/>
  <c r="M105" i="5"/>
  <c r="N105" i="5"/>
  <c r="O105" i="5"/>
  <c r="F106" i="5"/>
  <c r="G106" i="5"/>
  <c r="H106" i="5"/>
  <c r="I106" i="5"/>
  <c r="J106" i="5"/>
  <c r="K106" i="5"/>
  <c r="L106" i="5"/>
  <c r="M106" i="5"/>
  <c r="N106" i="5"/>
  <c r="O106" i="5"/>
  <c r="F107" i="5"/>
  <c r="G107" i="5"/>
  <c r="H107" i="5"/>
  <c r="I107" i="5"/>
  <c r="J107" i="5"/>
  <c r="K107" i="5"/>
  <c r="L107" i="5"/>
  <c r="M107" i="5"/>
  <c r="N107" i="5"/>
  <c r="O107" i="5"/>
  <c r="F108" i="5"/>
  <c r="G108" i="5"/>
  <c r="H108" i="5"/>
  <c r="I108" i="5"/>
  <c r="J108" i="5"/>
  <c r="K108" i="5"/>
  <c r="L108" i="5"/>
  <c r="M108" i="5"/>
  <c r="N108" i="5"/>
  <c r="O108" i="5"/>
  <c r="F109" i="5"/>
  <c r="G109" i="5"/>
  <c r="H109" i="5"/>
  <c r="I109" i="5"/>
  <c r="J109" i="5"/>
  <c r="K109" i="5"/>
  <c r="L109" i="5"/>
  <c r="M109" i="5"/>
  <c r="N109" i="5"/>
  <c r="O109" i="5"/>
  <c r="C50"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B83" i="5"/>
  <c r="B128" i="5" s="1"/>
  <c r="B404" i="5" s="1"/>
  <c r="B84" i="5"/>
  <c r="B129" i="5" s="1"/>
  <c r="B405" i="5" s="1"/>
  <c r="B85" i="5"/>
  <c r="B130" i="5" s="1"/>
  <c r="B406" i="5" s="1"/>
  <c r="B86" i="5"/>
  <c r="B131" i="5" s="1"/>
  <c r="B407" i="5" s="1"/>
  <c r="B87" i="5"/>
  <c r="B132" i="5" s="1"/>
  <c r="B408" i="5" s="1"/>
  <c r="B88" i="5"/>
  <c r="B133" i="5" s="1"/>
  <c r="B409" i="5" s="1"/>
  <c r="B89" i="5"/>
  <c r="B134" i="5" s="1"/>
  <c r="B410" i="5" s="1"/>
  <c r="B90" i="5"/>
  <c r="B135" i="5" s="1"/>
  <c r="B411" i="5" s="1"/>
  <c r="B91" i="5"/>
  <c r="B136" i="5" s="1"/>
  <c r="B412" i="5" s="1"/>
  <c r="B92" i="5"/>
  <c r="B137" i="5" s="1"/>
  <c r="B413" i="5" s="1"/>
  <c r="B93" i="5"/>
  <c r="B138" i="5" s="1"/>
  <c r="B414" i="5" s="1"/>
  <c r="B57" i="5"/>
  <c r="B102" i="5" s="1"/>
  <c r="B378" i="5" s="1"/>
  <c r="B58" i="5"/>
  <c r="B103" i="5" s="1"/>
  <c r="B379" i="5" s="1"/>
  <c r="B59" i="5"/>
  <c r="B104" i="5" s="1"/>
  <c r="B380" i="5" s="1"/>
  <c r="B60" i="5"/>
  <c r="B105" i="5" s="1"/>
  <c r="B381" i="5" s="1"/>
  <c r="B61" i="5"/>
  <c r="B106" i="5" s="1"/>
  <c r="B382" i="5" s="1"/>
  <c r="B62" i="5"/>
  <c r="B107" i="5" s="1"/>
  <c r="B383" i="5" s="1"/>
  <c r="B63" i="5"/>
  <c r="B108" i="5" s="1"/>
  <c r="B384" i="5" s="1"/>
  <c r="B64" i="5"/>
  <c r="B109" i="5" s="1"/>
  <c r="B385" i="5" s="1"/>
  <c r="B65" i="5"/>
  <c r="B110" i="5" s="1"/>
  <c r="B386" i="5" s="1"/>
  <c r="B66" i="5"/>
  <c r="B111" i="5" s="1"/>
  <c r="B387" i="5" s="1"/>
  <c r="B67" i="5"/>
  <c r="B112" i="5" s="1"/>
  <c r="B388" i="5" s="1"/>
  <c r="B68" i="5"/>
  <c r="B113" i="5" s="1"/>
  <c r="B389" i="5" s="1"/>
  <c r="B69" i="5"/>
  <c r="B114" i="5" s="1"/>
  <c r="B390" i="5" s="1"/>
  <c r="B70" i="5"/>
  <c r="B115" i="5" s="1"/>
  <c r="B391" i="5" s="1"/>
  <c r="B71" i="5"/>
  <c r="B116" i="5" s="1"/>
  <c r="B392" i="5" s="1"/>
  <c r="B72" i="5"/>
  <c r="B117" i="5" s="1"/>
  <c r="B393" i="5" s="1"/>
  <c r="B73" i="5"/>
  <c r="B74" i="5"/>
  <c r="B119" i="5" s="1"/>
  <c r="B395" i="5" s="1"/>
  <c r="B75" i="5"/>
  <c r="B120" i="5" s="1"/>
  <c r="B396" i="5" s="1"/>
  <c r="B76" i="5"/>
  <c r="B121" i="5" s="1"/>
  <c r="B397" i="5" s="1"/>
  <c r="B77" i="5"/>
  <c r="B122" i="5" s="1"/>
  <c r="B398" i="5" s="1"/>
  <c r="B78" i="5"/>
  <c r="B123" i="5" s="1"/>
  <c r="B399" i="5" s="1"/>
  <c r="B79" i="5"/>
  <c r="B124" i="5" s="1"/>
  <c r="B400" i="5" s="1"/>
  <c r="B80" i="5"/>
  <c r="B125" i="5" s="1"/>
  <c r="B401" i="5" s="1"/>
  <c r="B81" i="5"/>
  <c r="B126" i="5" s="1"/>
  <c r="B402" i="5" s="1"/>
  <c r="B82" i="5"/>
  <c r="B127" i="5" s="1"/>
  <c r="B403" i="5" s="1"/>
  <c r="P12" i="5"/>
  <c r="Q12" i="5" s="1"/>
  <c r="P13" i="5"/>
  <c r="Q13" i="5" s="1"/>
  <c r="P14" i="5"/>
  <c r="Q14" i="5" s="1"/>
  <c r="P15" i="5"/>
  <c r="Q15" i="5" s="1"/>
  <c r="P16" i="5"/>
  <c r="Q16" i="5" s="1"/>
  <c r="P17" i="5"/>
  <c r="Q17" i="5" s="1"/>
  <c r="P18" i="5"/>
  <c r="Q18" i="5" s="1"/>
  <c r="P19" i="5"/>
  <c r="Q19" i="5" s="1"/>
  <c r="C399" i="7"/>
  <c r="C809" i="7" s="1"/>
  <c r="C389" i="7"/>
  <c r="C799" i="7" s="1"/>
  <c r="C379" i="7"/>
  <c r="C789" i="7" s="1"/>
  <c r="C369" i="7"/>
  <c r="C779" i="7" s="1"/>
  <c r="C359" i="7"/>
  <c r="C769" i="7" s="1"/>
  <c r="C349" i="7"/>
  <c r="C759" i="7" s="1"/>
  <c r="C339" i="7"/>
  <c r="C749" i="7" s="1"/>
  <c r="C329" i="7"/>
  <c r="C739" i="7" s="1"/>
  <c r="C319" i="7"/>
  <c r="C729" i="7" s="1"/>
  <c r="C309" i="7"/>
  <c r="C719" i="7" s="1"/>
  <c r="C299" i="7"/>
  <c r="C709" i="7" s="1"/>
  <c r="C289" i="7"/>
  <c r="C699" i="7" s="1"/>
  <c r="C279" i="7"/>
  <c r="C689" i="7" s="1"/>
  <c r="C269" i="7"/>
  <c r="C679" i="7" s="1"/>
  <c r="C259" i="7"/>
  <c r="C669" i="7" s="1"/>
  <c r="C249" i="7"/>
  <c r="C659" i="7" s="1"/>
  <c r="C239" i="7"/>
  <c r="C649" i="7" s="1"/>
  <c r="C229" i="7"/>
  <c r="C639" i="7" s="1"/>
  <c r="C219" i="7"/>
  <c r="C629" i="7" s="1"/>
  <c r="C209" i="7"/>
  <c r="C619" i="7" s="1"/>
  <c r="C842" i="7" s="1"/>
  <c r="C199" i="7"/>
  <c r="C609" i="7" s="1"/>
  <c r="C189" i="7"/>
  <c r="C599" i="7" s="1"/>
  <c r="C179" i="7"/>
  <c r="C589" i="7" s="1"/>
  <c r="C169" i="7"/>
  <c r="C579" i="7" s="1"/>
  <c r="C159" i="7"/>
  <c r="C569" i="7" s="1"/>
  <c r="C149" i="7"/>
  <c r="C559" i="7" s="1"/>
  <c r="C139" i="7"/>
  <c r="C549" i="7" s="1"/>
  <c r="C129" i="7"/>
  <c r="C539" i="7" s="1"/>
  <c r="C119" i="7"/>
  <c r="C529" i="7" s="1"/>
  <c r="C109" i="7"/>
  <c r="C519" i="7" s="1"/>
  <c r="C99" i="7"/>
  <c r="C509" i="7" s="1"/>
  <c r="C88" i="7"/>
  <c r="C499" i="7" s="1"/>
  <c r="C78" i="7"/>
  <c r="C489" i="7" s="1"/>
  <c r="C68" i="7"/>
  <c r="C479" i="7" s="1"/>
  <c r="C828" i="7" s="1"/>
  <c r="C58" i="7"/>
  <c r="C469" i="7" s="1"/>
  <c r="C827" i="7" s="1"/>
  <c r="C48" i="7"/>
  <c r="C459" i="7" s="1"/>
  <c r="C826" i="7" s="1"/>
  <c r="C38" i="7"/>
  <c r="C449" i="7" s="1"/>
  <c r="C825" i="7" s="1"/>
  <c r="J810" i="7"/>
  <c r="K810" i="7" s="1"/>
  <c r="J805" i="7"/>
  <c r="J800" i="7"/>
  <c r="K800" i="7" s="1"/>
  <c r="L800" i="7" s="1"/>
  <c r="M800" i="7" s="1"/>
  <c r="N800" i="7" s="1"/>
  <c r="O800" i="7" s="1"/>
  <c r="P800" i="7" s="1"/>
  <c r="Q800" i="7" s="1"/>
  <c r="R800" i="7" s="1"/>
  <c r="J795" i="7"/>
  <c r="K795" i="7" s="1"/>
  <c r="L795" i="7" s="1"/>
  <c r="M795" i="7" s="1"/>
  <c r="N795" i="7" s="1"/>
  <c r="O795" i="7" s="1"/>
  <c r="P795" i="7" s="1"/>
  <c r="Q795" i="7" s="1"/>
  <c r="R795" i="7" s="1"/>
  <c r="J790" i="7"/>
  <c r="K790" i="7" s="1"/>
  <c r="L790" i="7" s="1"/>
  <c r="M790" i="7" s="1"/>
  <c r="J785" i="7"/>
  <c r="K785" i="7" s="1"/>
  <c r="L785" i="7" s="1"/>
  <c r="M785" i="7" s="1"/>
  <c r="N785" i="7" s="1"/>
  <c r="O785" i="7" s="1"/>
  <c r="P785" i="7" s="1"/>
  <c r="Q785" i="7" s="1"/>
  <c r="R785" i="7" s="1"/>
  <c r="J780" i="7"/>
  <c r="K780" i="7" s="1"/>
  <c r="L780" i="7" s="1"/>
  <c r="M780" i="7" s="1"/>
  <c r="N780" i="7" s="1"/>
  <c r="O780" i="7" s="1"/>
  <c r="P780" i="7" s="1"/>
  <c r="Q780" i="7" s="1"/>
  <c r="J775" i="7"/>
  <c r="K775" i="7" s="1"/>
  <c r="L775" i="7" s="1"/>
  <c r="M775" i="7" s="1"/>
  <c r="N775" i="7" s="1"/>
  <c r="O775" i="7" s="1"/>
  <c r="P775" i="7" s="1"/>
  <c r="Q775" i="7" s="1"/>
  <c r="R775" i="7" s="1"/>
  <c r="J770" i="7"/>
  <c r="K770" i="7" s="1"/>
  <c r="L770" i="7" s="1"/>
  <c r="M770" i="7" s="1"/>
  <c r="J765" i="7"/>
  <c r="K765" i="7" s="1"/>
  <c r="L765" i="7" s="1"/>
  <c r="M765" i="7" s="1"/>
  <c r="N765" i="7" s="1"/>
  <c r="O765" i="7" s="1"/>
  <c r="P765" i="7" s="1"/>
  <c r="Q765" i="7" s="1"/>
  <c r="R765" i="7" s="1"/>
  <c r="J760" i="7"/>
  <c r="K760" i="7" s="1"/>
  <c r="L760" i="7" s="1"/>
  <c r="M760" i="7" s="1"/>
  <c r="N760" i="7" s="1"/>
  <c r="O760" i="7" s="1"/>
  <c r="P760" i="7" s="1"/>
  <c r="Q760" i="7" s="1"/>
  <c r="R760" i="7" s="1"/>
  <c r="J755" i="7"/>
  <c r="K755" i="7" s="1"/>
  <c r="L755" i="7" s="1"/>
  <c r="M755" i="7" s="1"/>
  <c r="N755" i="7" s="1"/>
  <c r="O755" i="7" s="1"/>
  <c r="P755" i="7" s="1"/>
  <c r="Q755" i="7" s="1"/>
  <c r="R755" i="7" s="1"/>
  <c r="J750" i="7"/>
  <c r="K750" i="7" s="1"/>
  <c r="L750" i="7" s="1"/>
  <c r="M750" i="7" s="1"/>
  <c r="N750" i="7" s="1"/>
  <c r="O750" i="7" s="1"/>
  <c r="P750" i="7" s="1"/>
  <c r="Q750" i="7" s="1"/>
  <c r="R750" i="7" s="1"/>
  <c r="J745" i="7"/>
  <c r="K745" i="7" s="1"/>
  <c r="L745" i="7" s="1"/>
  <c r="M745" i="7" s="1"/>
  <c r="N745" i="7" s="1"/>
  <c r="O745" i="7" s="1"/>
  <c r="P745" i="7" s="1"/>
  <c r="Q745" i="7" s="1"/>
  <c r="R745" i="7" s="1"/>
  <c r="J740" i="7"/>
  <c r="K740" i="7" s="1"/>
  <c r="L740" i="7" s="1"/>
  <c r="M740" i="7" s="1"/>
  <c r="N740" i="7" s="1"/>
  <c r="O740" i="7" s="1"/>
  <c r="P740" i="7" s="1"/>
  <c r="Q740" i="7" s="1"/>
  <c r="R740" i="7" s="1"/>
  <c r="J735" i="7"/>
  <c r="K735" i="7" s="1"/>
  <c r="L735" i="7" s="1"/>
  <c r="M735" i="7" s="1"/>
  <c r="N735" i="7" s="1"/>
  <c r="O735" i="7" s="1"/>
  <c r="P735" i="7" s="1"/>
  <c r="Q735" i="7" s="1"/>
  <c r="R735" i="7" s="1"/>
  <c r="J730" i="7"/>
  <c r="K730" i="7" s="1"/>
  <c r="L730" i="7" s="1"/>
  <c r="M730" i="7" s="1"/>
  <c r="N730" i="7" s="1"/>
  <c r="O730" i="7" s="1"/>
  <c r="P730" i="7" s="1"/>
  <c r="Q730" i="7" s="1"/>
  <c r="R730" i="7" s="1"/>
  <c r="J725" i="7"/>
  <c r="K725" i="7" s="1"/>
  <c r="L725" i="7" s="1"/>
  <c r="M725" i="7" s="1"/>
  <c r="N725" i="7" s="1"/>
  <c r="O725" i="7" s="1"/>
  <c r="P725" i="7" s="1"/>
  <c r="Q725" i="7" s="1"/>
  <c r="R725" i="7" s="1"/>
  <c r="J720" i="7"/>
  <c r="K720" i="7" s="1"/>
  <c r="L720" i="7" s="1"/>
  <c r="M720" i="7" s="1"/>
  <c r="N720" i="7" s="1"/>
  <c r="O720" i="7" s="1"/>
  <c r="P720" i="7" s="1"/>
  <c r="Q720" i="7" s="1"/>
  <c r="R720" i="7" s="1"/>
  <c r="J715" i="7"/>
  <c r="K715" i="7" s="1"/>
  <c r="L715" i="7" s="1"/>
  <c r="M715" i="7" s="1"/>
  <c r="N715" i="7" s="1"/>
  <c r="O715" i="7" s="1"/>
  <c r="P715" i="7" s="1"/>
  <c r="Q715" i="7" s="1"/>
  <c r="R715" i="7" s="1"/>
  <c r="J710" i="7"/>
  <c r="K710" i="7" s="1"/>
  <c r="L710" i="7" s="1"/>
  <c r="M710" i="7" s="1"/>
  <c r="N710" i="7" s="1"/>
  <c r="O710" i="7" s="1"/>
  <c r="P710" i="7" s="1"/>
  <c r="Q710" i="7" s="1"/>
  <c r="R710" i="7" s="1"/>
  <c r="J705" i="7"/>
  <c r="K705" i="7" s="1"/>
  <c r="L705" i="7" s="1"/>
  <c r="M705" i="7" s="1"/>
  <c r="N705" i="7" s="1"/>
  <c r="O705" i="7" s="1"/>
  <c r="P705" i="7" s="1"/>
  <c r="Q705" i="7" s="1"/>
  <c r="R705" i="7" s="1"/>
  <c r="J700" i="7"/>
  <c r="K700" i="7" s="1"/>
  <c r="L700" i="7" s="1"/>
  <c r="M700" i="7" s="1"/>
  <c r="N700" i="7" s="1"/>
  <c r="O700" i="7" s="1"/>
  <c r="P700" i="7" s="1"/>
  <c r="Q700" i="7" s="1"/>
  <c r="R700" i="7" s="1"/>
  <c r="J695" i="7"/>
  <c r="K695" i="7" s="1"/>
  <c r="L695" i="7" s="1"/>
  <c r="M695" i="7" s="1"/>
  <c r="N695" i="7" s="1"/>
  <c r="O695" i="7" s="1"/>
  <c r="P695" i="7" s="1"/>
  <c r="Q695" i="7" s="1"/>
  <c r="R695" i="7" s="1"/>
  <c r="J690" i="7"/>
  <c r="K690" i="7" s="1"/>
  <c r="L690" i="7" s="1"/>
  <c r="M690" i="7" s="1"/>
  <c r="N690" i="7" s="1"/>
  <c r="O690" i="7" s="1"/>
  <c r="P690" i="7" s="1"/>
  <c r="Q690" i="7" s="1"/>
  <c r="R690" i="7" s="1"/>
  <c r="J685" i="7"/>
  <c r="K685" i="7" s="1"/>
  <c r="L685" i="7" s="1"/>
  <c r="M685" i="7" s="1"/>
  <c r="N685" i="7" s="1"/>
  <c r="O685" i="7" s="1"/>
  <c r="P685" i="7" s="1"/>
  <c r="Q685" i="7" s="1"/>
  <c r="R685" i="7" s="1"/>
  <c r="J680" i="7"/>
  <c r="K680" i="7" s="1"/>
  <c r="L680" i="7" s="1"/>
  <c r="M680" i="7" s="1"/>
  <c r="N680" i="7" s="1"/>
  <c r="O680" i="7" s="1"/>
  <c r="P680" i="7" s="1"/>
  <c r="J675" i="7"/>
  <c r="K675" i="7" s="1"/>
  <c r="L675" i="7" s="1"/>
  <c r="M675" i="7" s="1"/>
  <c r="N675" i="7" s="1"/>
  <c r="O675" i="7" s="1"/>
  <c r="P675" i="7" s="1"/>
  <c r="Q675" i="7" s="1"/>
  <c r="R675" i="7" s="1"/>
  <c r="J670" i="7"/>
  <c r="K670" i="7" s="1"/>
  <c r="L670" i="7" s="1"/>
  <c r="M670" i="7" s="1"/>
  <c r="N670" i="7" s="1"/>
  <c r="O670" i="7" s="1"/>
  <c r="P670" i="7" s="1"/>
  <c r="Q670" i="7" s="1"/>
  <c r="R670" i="7" s="1"/>
  <c r="J665" i="7"/>
  <c r="K665" i="7" s="1"/>
  <c r="L665" i="7" s="1"/>
  <c r="M665" i="7" s="1"/>
  <c r="N665" i="7" s="1"/>
  <c r="O665" i="7" s="1"/>
  <c r="P665" i="7" s="1"/>
  <c r="Q665" i="7" s="1"/>
  <c r="R665" i="7" s="1"/>
  <c r="J660" i="7"/>
  <c r="K660" i="7" s="1"/>
  <c r="L660" i="7" s="1"/>
  <c r="M660" i="7" s="1"/>
  <c r="N660" i="7" s="1"/>
  <c r="O660" i="7" s="1"/>
  <c r="P660" i="7" s="1"/>
  <c r="Q660" i="7" s="1"/>
  <c r="R660" i="7" s="1"/>
  <c r="J655" i="7"/>
  <c r="K655" i="7" s="1"/>
  <c r="L655" i="7" s="1"/>
  <c r="M655" i="7" s="1"/>
  <c r="N655" i="7" s="1"/>
  <c r="O655" i="7" s="1"/>
  <c r="P655" i="7" s="1"/>
  <c r="Q655" i="7" s="1"/>
  <c r="R655" i="7" s="1"/>
  <c r="J650" i="7"/>
  <c r="K650" i="7" s="1"/>
  <c r="L650" i="7" s="1"/>
  <c r="M650" i="7" s="1"/>
  <c r="N650" i="7" s="1"/>
  <c r="O650" i="7" s="1"/>
  <c r="P650" i="7" s="1"/>
  <c r="Q650" i="7" s="1"/>
  <c r="R650" i="7" s="1"/>
  <c r="J645" i="7"/>
  <c r="K645" i="7" s="1"/>
  <c r="L645" i="7" s="1"/>
  <c r="M645" i="7" s="1"/>
  <c r="N645" i="7" s="1"/>
  <c r="O645" i="7" s="1"/>
  <c r="P645" i="7" s="1"/>
  <c r="Q645" i="7" s="1"/>
  <c r="R645" i="7" s="1"/>
  <c r="J640" i="7"/>
  <c r="K640" i="7" s="1"/>
  <c r="L640" i="7" s="1"/>
  <c r="M640" i="7" s="1"/>
  <c r="N640" i="7" s="1"/>
  <c r="O640" i="7" s="1"/>
  <c r="P640" i="7" s="1"/>
  <c r="Q640" i="7" s="1"/>
  <c r="R640" i="7" s="1"/>
  <c r="J635" i="7"/>
  <c r="K635" i="7" s="1"/>
  <c r="L635" i="7" s="1"/>
  <c r="M635" i="7" s="1"/>
  <c r="N635" i="7" s="1"/>
  <c r="O635" i="7" s="1"/>
  <c r="P635" i="7" s="1"/>
  <c r="Q635" i="7" s="1"/>
  <c r="R635" i="7" s="1"/>
  <c r="J630" i="7"/>
  <c r="K630" i="7" s="1"/>
  <c r="L630" i="7" s="1"/>
  <c r="M630" i="7" s="1"/>
  <c r="N630" i="7" s="1"/>
  <c r="O630" i="7" s="1"/>
  <c r="P630" i="7" s="1"/>
  <c r="Q630" i="7" s="1"/>
  <c r="R630" i="7" s="1"/>
  <c r="J625" i="7"/>
  <c r="K625" i="7" s="1"/>
  <c r="L625" i="7" s="1"/>
  <c r="M625" i="7" s="1"/>
  <c r="N625" i="7" s="1"/>
  <c r="O625" i="7" s="1"/>
  <c r="P625" i="7" s="1"/>
  <c r="Q625" i="7" s="1"/>
  <c r="R625" i="7" s="1"/>
  <c r="J620" i="7"/>
  <c r="K620" i="7" s="1"/>
  <c r="L620" i="7" s="1"/>
  <c r="M620" i="7" s="1"/>
  <c r="N620" i="7" s="1"/>
  <c r="O620" i="7" s="1"/>
  <c r="P620" i="7" s="1"/>
  <c r="Q620" i="7" s="1"/>
  <c r="R620" i="7" s="1"/>
  <c r="J615" i="7"/>
  <c r="K615" i="7" s="1"/>
  <c r="L615" i="7" s="1"/>
  <c r="M615" i="7" s="1"/>
  <c r="N615" i="7" s="1"/>
  <c r="O615" i="7" s="1"/>
  <c r="P615" i="7" s="1"/>
  <c r="Q615" i="7" s="1"/>
  <c r="R615" i="7" s="1"/>
  <c r="J610" i="7"/>
  <c r="K610" i="7" s="1"/>
  <c r="L610" i="7" s="1"/>
  <c r="M610" i="7" s="1"/>
  <c r="N610" i="7" s="1"/>
  <c r="O610" i="7" s="1"/>
  <c r="P610" i="7" s="1"/>
  <c r="Q610" i="7" s="1"/>
  <c r="R610" i="7" s="1"/>
  <c r="J605" i="7"/>
  <c r="K605" i="7" s="1"/>
  <c r="L605" i="7" s="1"/>
  <c r="M605" i="7" s="1"/>
  <c r="N605" i="7" s="1"/>
  <c r="O605" i="7" s="1"/>
  <c r="P605" i="7" s="1"/>
  <c r="Q605" i="7" s="1"/>
  <c r="R605" i="7" s="1"/>
  <c r="J600" i="7"/>
  <c r="K600" i="7" s="1"/>
  <c r="L600" i="7" s="1"/>
  <c r="M600" i="7" s="1"/>
  <c r="N600" i="7" s="1"/>
  <c r="O600" i="7" s="1"/>
  <c r="P600" i="7" s="1"/>
  <c r="Q600" i="7" s="1"/>
  <c r="R600" i="7" s="1"/>
  <c r="J595" i="7"/>
  <c r="K595" i="7" s="1"/>
  <c r="L595" i="7" s="1"/>
  <c r="M595" i="7" s="1"/>
  <c r="N595" i="7" s="1"/>
  <c r="O595" i="7" s="1"/>
  <c r="P595" i="7" s="1"/>
  <c r="Q595" i="7" s="1"/>
  <c r="R595" i="7" s="1"/>
  <c r="J590" i="7"/>
  <c r="K590" i="7" s="1"/>
  <c r="L590" i="7" s="1"/>
  <c r="M590" i="7" s="1"/>
  <c r="N590" i="7" s="1"/>
  <c r="O590" i="7" s="1"/>
  <c r="P590" i="7" s="1"/>
  <c r="Q590" i="7" s="1"/>
  <c r="R590" i="7" s="1"/>
  <c r="J585" i="7"/>
  <c r="K585" i="7" s="1"/>
  <c r="L585" i="7" s="1"/>
  <c r="M585" i="7" s="1"/>
  <c r="N585" i="7" s="1"/>
  <c r="O585" i="7" s="1"/>
  <c r="P585" i="7" s="1"/>
  <c r="Q585" i="7" s="1"/>
  <c r="R585" i="7" s="1"/>
  <c r="J580" i="7"/>
  <c r="K580" i="7" s="1"/>
  <c r="L580" i="7" s="1"/>
  <c r="M580" i="7" s="1"/>
  <c r="N580" i="7" s="1"/>
  <c r="O580" i="7" s="1"/>
  <c r="P580" i="7" s="1"/>
  <c r="Q580" i="7" s="1"/>
  <c r="R580" i="7" s="1"/>
  <c r="J575" i="7"/>
  <c r="K575" i="7" s="1"/>
  <c r="L575" i="7" s="1"/>
  <c r="M575" i="7" s="1"/>
  <c r="N575" i="7" s="1"/>
  <c r="O575" i="7" s="1"/>
  <c r="P575" i="7" s="1"/>
  <c r="Q575" i="7" s="1"/>
  <c r="R575" i="7" s="1"/>
  <c r="J570" i="7"/>
  <c r="K570" i="7" s="1"/>
  <c r="L570" i="7" s="1"/>
  <c r="M570" i="7" s="1"/>
  <c r="N570" i="7" s="1"/>
  <c r="O570" i="7" s="1"/>
  <c r="P570" i="7" s="1"/>
  <c r="Q570" i="7" s="1"/>
  <c r="R570" i="7" s="1"/>
  <c r="J565" i="7"/>
  <c r="K565" i="7" s="1"/>
  <c r="L565" i="7" s="1"/>
  <c r="M565" i="7" s="1"/>
  <c r="N565" i="7" s="1"/>
  <c r="O565" i="7" s="1"/>
  <c r="P565" i="7" s="1"/>
  <c r="Q565" i="7" s="1"/>
  <c r="R565" i="7" s="1"/>
  <c r="J560" i="7"/>
  <c r="K560" i="7" s="1"/>
  <c r="L560" i="7" s="1"/>
  <c r="M560" i="7" s="1"/>
  <c r="N560" i="7" s="1"/>
  <c r="O560" i="7" s="1"/>
  <c r="P560" i="7" s="1"/>
  <c r="Q560" i="7" s="1"/>
  <c r="R560" i="7" s="1"/>
  <c r="J555" i="7"/>
  <c r="K555" i="7" s="1"/>
  <c r="L555" i="7" s="1"/>
  <c r="M555" i="7" s="1"/>
  <c r="N555" i="7" s="1"/>
  <c r="O555" i="7" s="1"/>
  <c r="P555" i="7" s="1"/>
  <c r="Q555" i="7" s="1"/>
  <c r="R555" i="7" s="1"/>
  <c r="J550" i="7"/>
  <c r="K550" i="7" s="1"/>
  <c r="L550" i="7" s="1"/>
  <c r="M550" i="7" s="1"/>
  <c r="N550" i="7" s="1"/>
  <c r="O550" i="7" s="1"/>
  <c r="P550" i="7" s="1"/>
  <c r="Q550" i="7" s="1"/>
  <c r="R550" i="7" s="1"/>
  <c r="J545" i="7"/>
  <c r="K545" i="7" s="1"/>
  <c r="L545" i="7" s="1"/>
  <c r="M545" i="7" s="1"/>
  <c r="N545" i="7" s="1"/>
  <c r="O545" i="7" s="1"/>
  <c r="P545" i="7" s="1"/>
  <c r="Q545" i="7" s="1"/>
  <c r="R545" i="7" s="1"/>
  <c r="J540" i="7"/>
  <c r="K540" i="7" s="1"/>
  <c r="L540" i="7" s="1"/>
  <c r="M540" i="7" s="1"/>
  <c r="N540" i="7" s="1"/>
  <c r="O540" i="7" s="1"/>
  <c r="P540" i="7" s="1"/>
  <c r="Q540" i="7" s="1"/>
  <c r="R540" i="7" s="1"/>
  <c r="J535" i="7"/>
  <c r="K535" i="7" s="1"/>
  <c r="L535" i="7" s="1"/>
  <c r="M535" i="7" s="1"/>
  <c r="N535" i="7" s="1"/>
  <c r="O535" i="7" s="1"/>
  <c r="P535" i="7" s="1"/>
  <c r="Q535" i="7" s="1"/>
  <c r="R535" i="7" s="1"/>
  <c r="J530" i="7"/>
  <c r="K530" i="7" s="1"/>
  <c r="L530" i="7" s="1"/>
  <c r="M530" i="7" s="1"/>
  <c r="N530" i="7" s="1"/>
  <c r="O530" i="7" s="1"/>
  <c r="P530" i="7" s="1"/>
  <c r="Q530" i="7" s="1"/>
  <c r="R530" i="7" s="1"/>
  <c r="J525" i="7"/>
  <c r="K525" i="7" s="1"/>
  <c r="L525" i="7" s="1"/>
  <c r="M525" i="7" s="1"/>
  <c r="N525" i="7" s="1"/>
  <c r="O525" i="7" s="1"/>
  <c r="P525" i="7" s="1"/>
  <c r="Q525" i="7" s="1"/>
  <c r="R525" i="7" s="1"/>
  <c r="J520" i="7"/>
  <c r="K520" i="7" s="1"/>
  <c r="L520" i="7" s="1"/>
  <c r="M520" i="7" s="1"/>
  <c r="N520" i="7" s="1"/>
  <c r="O520" i="7" s="1"/>
  <c r="P520" i="7" s="1"/>
  <c r="Q520" i="7" s="1"/>
  <c r="R520" i="7" s="1"/>
  <c r="J515" i="7"/>
  <c r="K515" i="7" s="1"/>
  <c r="L515" i="7" s="1"/>
  <c r="M515" i="7" s="1"/>
  <c r="N515" i="7" s="1"/>
  <c r="O515" i="7" s="1"/>
  <c r="P515" i="7" s="1"/>
  <c r="Q515" i="7" s="1"/>
  <c r="R515" i="7" s="1"/>
  <c r="J510" i="7"/>
  <c r="K510" i="7" s="1"/>
  <c r="L510" i="7" s="1"/>
  <c r="M510" i="7" s="1"/>
  <c r="N510" i="7" s="1"/>
  <c r="O510" i="7" s="1"/>
  <c r="P510" i="7" s="1"/>
  <c r="Q510" i="7" s="1"/>
  <c r="R510" i="7" s="1"/>
  <c r="J505" i="7"/>
  <c r="K505" i="7" s="1"/>
  <c r="L505" i="7" s="1"/>
  <c r="M505" i="7" s="1"/>
  <c r="N505" i="7" s="1"/>
  <c r="O505" i="7" s="1"/>
  <c r="P505" i="7" s="1"/>
  <c r="Q505" i="7" s="1"/>
  <c r="R505" i="7" s="1"/>
  <c r="J500" i="7"/>
  <c r="K500" i="7" s="1"/>
  <c r="L500" i="7" s="1"/>
  <c r="M500" i="7" s="1"/>
  <c r="N500" i="7" s="1"/>
  <c r="O500" i="7" s="1"/>
  <c r="P500" i="7" s="1"/>
  <c r="Q500" i="7" s="1"/>
  <c r="R500" i="7" s="1"/>
  <c r="J495" i="7"/>
  <c r="K495" i="7" s="1"/>
  <c r="L495" i="7" s="1"/>
  <c r="M495" i="7" s="1"/>
  <c r="N495" i="7" s="1"/>
  <c r="O495" i="7" s="1"/>
  <c r="P495" i="7" s="1"/>
  <c r="Q495" i="7" s="1"/>
  <c r="R495" i="7" s="1"/>
  <c r="J490" i="7"/>
  <c r="K490" i="7" s="1"/>
  <c r="L490" i="7" s="1"/>
  <c r="M490" i="7" s="1"/>
  <c r="N490" i="7" s="1"/>
  <c r="O490" i="7" s="1"/>
  <c r="P490" i="7" s="1"/>
  <c r="Q490" i="7" s="1"/>
  <c r="R490" i="7" s="1"/>
  <c r="J485" i="7"/>
  <c r="K485" i="7" s="1"/>
  <c r="L485" i="7" s="1"/>
  <c r="M485" i="7" s="1"/>
  <c r="N485" i="7" s="1"/>
  <c r="O485" i="7" s="1"/>
  <c r="P485" i="7" s="1"/>
  <c r="Q485" i="7" s="1"/>
  <c r="R485" i="7" s="1"/>
  <c r="J480" i="7"/>
  <c r="K480" i="7" s="1"/>
  <c r="J475" i="7"/>
  <c r="K475" i="7" s="1"/>
  <c r="L475" i="7" s="1"/>
  <c r="M475" i="7" s="1"/>
  <c r="N475" i="7" s="1"/>
  <c r="O475" i="7" s="1"/>
  <c r="P475" i="7" s="1"/>
  <c r="Q475" i="7" s="1"/>
  <c r="R475" i="7" s="1"/>
  <c r="R405" i="7"/>
  <c r="Q405" i="7"/>
  <c r="P405" i="7"/>
  <c r="O405" i="7"/>
  <c r="N405" i="7"/>
  <c r="M405" i="7"/>
  <c r="L405" i="7"/>
  <c r="K405" i="7"/>
  <c r="J405" i="7"/>
  <c r="I405" i="7"/>
  <c r="G405" i="7"/>
  <c r="R402" i="7"/>
  <c r="Q402" i="7"/>
  <c r="P402" i="7"/>
  <c r="O402" i="7"/>
  <c r="N402" i="7"/>
  <c r="M402" i="7"/>
  <c r="L402" i="7"/>
  <c r="K402" i="7"/>
  <c r="J402" i="7"/>
  <c r="I402" i="7"/>
  <c r="G402" i="7"/>
  <c r="R395" i="7"/>
  <c r="Q395" i="7"/>
  <c r="P395" i="7"/>
  <c r="O395" i="7"/>
  <c r="N395" i="7"/>
  <c r="M395" i="7"/>
  <c r="L395" i="7"/>
  <c r="K395" i="7"/>
  <c r="J395" i="7"/>
  <c r="I395" i="7"/>
  <c r="G395" i="7"/>
  <c r="R392" i="7"/>
  <c r="Q392" i="7"/>
  <c r="P392" i="7"/>
  <c r="O392" i="7"/>
  <c r="N392" i="7"/>
  <c r="M392" i="7"/>
  <c r="L392" i="7"/>
  <c r="K392" i="7"/>
  <c r="J392" i="7"/>
  <c r="I392" i="7"/>
  <c r="G392" i="7"/>
  <c r="R385" i="7"/>
  <c r="Q385" i="7"/>
  <c r="P385" i="7"/>
  <c r="O385" i="7"/>
  <c r="N385" i="7"/>
  <c r="M385" i="7"/>
  <c r="L385" i="7"/>
  <c r="K385" i="7"/>
  <c r="J385" i="7"/>
  <c r="I385" i="7"/>
  <c r="G385" i="7"/>
  <c r="R382" i="7"/>
  <c r="Q382" i="7"/>
  <c r="P382" i="7"/>
  <c r="O382" i="7"/>
  <c r="N382" i="7"/>
  <c r="M382" i="7"/>
  <c r="L382" i="7"/>
  <c r="K382" i="7"/>
  <c r="J382" i="7"/>
  <c r="I382" i="7"/>
  <c r="G382" i="7"/>
  <c r="R375" i="7"/>
  <c r="Q375" i="7"/>
  <c r="P375" i="7"/>
  <c r="O375" i="7"/>
  <c r="N375" i="7"/>
  <c r="M375" i="7"/>
  <c r="L375" i="7"/>
  <c r="K375" i="7"/>
  <c r="J375" i="7"/>
  <c r="I375" i="7"/>
  <c r="G375" i="7"/>
  <c r="R372" i="7"/>
  <c r="Q372" i="7"/>
  <c r="P372" i="7"/>
  <c r="O372" i="7"/>
  <c r="N372" i="7"/>
  <c r="M372" i="7"/>
  <c r="L372" i="7"/>
  <c r="K372" i="7"/>
  <c r="J372" i="7"/>
  <c r="I372" i="7"/>
  <c r="G372" i="7"/>
  <c r="R365" i="7"/>
  <c r="Q365" i="7"/>
  <c r="P365" i="7"/>
  <c r="O365" i="7"/>
  <c r="N365" i="7"/>
  <c r="M365" i="7"/>
  <c r="L365" i="7"/>
  <c r="K365" i="7"/>
  <c r="J365" i="7"/>
  <c r="I365" i="7"/>
  <c r="G365" i="7"/>
  <c r="R362" i="7"/>
  <c r="Q362" i="7"/>
  <c r="P362" i="7"/>
  <c r="O362" i="7"/>
  <c r="N362" i="7"/>
  <c r="M362" i="7"/>
  <c r="L362" i="7"/>
  <c r="K362" i="7"/>
  <c r="J362" i="7"/>
  <c r="I362" i="7"/>
  <c r="G362" i="7"/>
  <c r="R355" i="7"/>
  <c r="Q355" i="7"/>
  <c r="P355" i="7"/>
  <c r="O355" i="7"/>
  <c r="N355" i="7"/>
  <c r="M355" i="7"/>
  <c r="L355" i="7"/>
  <c r="K355" i="7"/>
  <c r="J355" i="7"/>
  <c r="I355" i="7"/>
  <c r="G355" i="7"/>
  <c r="R352" i="7"/>
  <c r="Q352" i="7"/>
  <c r="P352" i="7"/>
  <c r="O352" i="7"/>
  <c r="N352" i="7"/>
  <c r="M352" i="7"/>
  <c r="L352" i="7"/>
  <c r="K352" i="7"/>
  <c r="J352" i="7"/>
  <c r="I352" i="7"/>
  <c r="G352" i="7"/>
  <c r="R345" i="7"/>
  <c r="Q345" i="7"/>
  <c r="P345" i="7"/>
  <c r="O345" i="7"/>
  <c r="N345" i="7"/>
  <c r="M345" i="7"/>
  <c r="L345" i="7"/>
  <c r="K345" i="7"/>
  <c r="J345" i="7"/>
  <c r="I345" i="7"/>
  <c r="G345" i="7"/>
  <c r="R342" i="7"/>
  <c r="Q342" i="7"/>
  <c r="P342" i="7"/>
  <c r="O342" i="7"/>
  <c r="N342" i="7"/>
  <c r="M342" i="7"/>
  <c r="L342" i="7"/>
  <c r="K342" i="7"/>
  <c r="J342" i="7"/>
  <c r="I342" i="7"/>
  <c r="G342" i="7"/>
  <c r="R335" i="7"/>
  <c r="Q335" i="7"/>
  <c r="P335" i="7"/>
  <c r="O335" i="7"/>
  <c r="N335" i="7"/>
  <c r="M335" i="7"/>
  <c r="L335" i="7"/>
  <c r="K335" i="7"/>
  <c r="J335" i="7"/>
  <c r="I335" i="7"/>
  <c r="G335" i="7"/>
  <c r="R332" i="7"/>
  <c r="Q332" i="7"/>
  <c r="P332" i="7"/>
  <c r="O332" i="7"/>
  <c r="N332" i="7"/>
  <c r="M332" i="7"/>
  <c r="L332" i="7"/>
  <c r="K332" i="7"/>
  <c r="J332" i="7"/>
  <c r="I332" i="7"/>
  <c r="G332" i="7"/>
  <c r="R325" i="7"/>
  <c r="Q325" i="7"/>
  <c r="P325" i="7"/>
  <c r="O325" i="7"/>
  <c r="N325" i="7"/>
  <c r="M325" i="7"/>
  <c r="L325" i="7"/>
  <c r="K325" i="7"/>
  <c r="J325" i="7"/>
  <c r="I325" i="7"/>
  <c r="G325" i="7"/>
  <c r="R322" i="7"/>
  <c r="Q322" i="7"/>
  <c r="P322" i="7"/>
  <c r="O322" i="7"/>
  <c r="N322" i="7"/>
  <c r="M322" i="7"/>
  <c r="L322" i="7"/>
  <c r="K322" i="7"/>
  <c r="J322" i="7"/>
  <c r="I322" i="7"/>
  <c r="G322" i="7"/>
  <c r="R315" i="7"/>
  <c r="Q315" i="7"/>
  <c r="P315" i="7"/>
  <c r="O315" i="7"/>
  <c r="N315" i="7"/>
  <c r="M315" i="7"/>
  <c r="L315" i="7"/>
  <c r="K315" i="7"/>
  <c r="J315" i="7"/>
  <c r="I315" i="7"/>
  <c r="G315" i="7"/>
  <c r="R312" i="7"/>
  <c r="Q312" i="7"/>
  <c r="P312" i="7"/>
  <c r="O312" i="7"/>
  <c r="N312" i="7"/>
  <c r="M312" i="7"/>
  <c r="L312" i="7"/>
  <c r="K312" i="7"/>
  <c r="J312" i="7"/>
  <c r="I312" i="7"/>
  <c r="G312" i="7"/>
  <c r="R302" i="7"/>
  <c r="R307" i="7" s="1"/>
  <c r="R306" i="7" s="1"/>
  <c r="Q302" i="7"/>
  <c r="Q307" i="7" s="1"/>
  <c r="Q306" i="7" s="1"/>
  <c r="P302" i="7"/>
  <c r="P307" i="7" s="1"/>
  <c r="P306" i="7" s="1"/>
  <c r="O302" i="7"/>
  <c r="O307" i="7" s="1"/>
  <c r="O306" i="7" s="1"/>
  <c r="N302" i="7"/>
  <c r="N307" i="7" s="1"/>
  <c r="N306" i="7" s="1"/>
  <c r="M302" i="7"/>
  <c r="M307" i="7" s="1"/>
  <c r="M306" i="7" s="1"/>
  <c r="L302" i="7"/>
  <c r="L307" i="7" s="1"/>
  <c r="L306" i="7" s="1"/>
  <c r="K302" i="7"/>
  <c r="K307" i="7" s="1"/>
  <c r="K306" i="7" s="1"/>
  <c r="J302" i="7"/>
  <c r="J307" i="7" s="1"/>
  <c r="J306" i="7" s="1"/>
  <c r="I302" i="7"/>
  <c r="I307" i="7" s="1"/>
  <c r="I306" i="7" s="1"/>
  <c r="G302" i="7"/>
  <c r="G307" i="7" s="1"/>
  <c r="G306" i="7" s="1"/>
  <c r="G202" i="7"/>
  <c r="R295" i="7"/>
  <c r="Q295" i="7"/>
  <c r="P295" i="7"/>
  <c r="O295" i="7"/>
  <c r="N295" i="7"/>
  <c r="M295" i="7"/>
  <c r="L295" i="7"/>
  <c r="K295" i="7"/>
  <c r="J295" i="7"/>
  <c r="I295" i="7"/>
  <c r="G295" i="7"/>
  <c r="R292" i="7"/>
  <c r="Q292" i="7"/>
  <c r="P292" i="7"/>
  <c r="O292" i="7"/>
  <c r="N292" i="7"/>
  <c r="M292" i="7"/>
  <c r="L292" i="7"/>
  <c r="K292" i="7"/>
  <c r="J292" i="7"/>
  <c r="I292" i="7"/>
  <c r="G292" i="7"/>
  <c r="R285" i="7"/>
  <c r="Q285" i="7"/>
  <c r="P285" i="7"/>
  <c r="O285" i="7"/>
  <c r="N285" i="7"/>
  <c r="M285" i="7"/>
  <c r="L285" i="7"/>
  <c r="K285" i="7"/>
  <c r="J285" i="7"/>
  <c r="I285" i="7"/>
  <c r="G285" i="7"/>
  <c r="R282" i="7"/>
  <c r="Q282" i="7"/>
  <c r="P282" i="7"/>
  <c r="O282" i="7"/>
  <c r="N282" i="7"/>
  <c r="M282" i="7"/>
  <c r="L282" i="7"/>
  <c r="K282" i="7"/>
  <c r="J282" i="7"/>
  <c r="I282" i="7"/>
  <c r="G282" i="7"/>
  <c r="R275" i="7"/>
  <c r="Q275" i="7"/>
  <c r="P275" i="7"/>
  <c r="O275" i="7"/>
  <c r="N275" i="7"/>
  <c r="M275" i="7"/>
  <c r="L275" i="7"/>
  <c r="K275" i="7"/>
  <c r="J275" i="7"/>
  <c r="I275" i="7"/>
  <c r="G275" i="7"/>
  <c r="R272" i="7"/>
  <c r="Q272" i="7"/>
  <c r="P272" i="7"/>
  <c r="O272" i="7"/>
  <c r="N272" i="7"/>
  <c r="M272" i="7"/>
  <c r="L272" i="7"/>
  <c r="K272" i="7"/>
  <c r="J272" i="7"/>
  <c r="I272" i="7"/>
  <c r="G272" i="7"/>
  <c r="R265" i="7"/>
  <c r="Q265" i="7"/>
  <c r="P265" i="7"/>
  <c r="O265" i="7"/>
  <c r="N265" i="7"/>
  <c r="M265" i="7"/>
  <c r="L265" i="7"/>
  <c r="K265" i="7"/>
  <c r="J265" i="7"/>
  <c r="I265" i="7"/>
  <c r="G265" i="7"/>
  <c r="R262" i="7"/>
  <c r="Q262" i="7"/>
  <c r="P262" i="7"/>
  <c r="O262" i="7"/>
  <c r="N262" i="7"/>
  <c r="M262" i="7"/>
  <c r="L262" i="7"/>
  <c r="K262" i="7"/>
  <c r="J262" i="7"/>
  <c r="I262" i="7"/>
  <c r="G262" i="7"/>
  <c r="R255" i="7"/>
  <c r="Q255" i="7"/>
  <c r="P255" i="7"/>
  <c r="O255" i="7"/>
  <c r="N255" i="7"/>
  <c r="M255" i="7"/>
  <c r="L255" i="7"/>
  <c r="K255" i="7"/>
  <c r="J255" i="7"/>
  <c r="I255" i="7"/>
  <c r="G255" i="7"/>
  <c r="R252" i="7"/>
  <c r="Q252" i="7"/>
  <c r="P252" i="7"/>
  <c r="O252" i="7"/>
  <c r="N252" i="7"/>
  <c r="M252" i="7"/>
  <c r="L252" i="7"/>
  <c r="K252" i="7"/>
  <c r="J252" i="7"/>
  <c r="I252" i="7"/>
  <c r="G252" i="7"/>
  <c r="R245" i="7"/>
  <c r="Q245" i="7"/>
  <c r="P245" i="7"/>
  <c r="O245" i="7"/>
  <c r="N245" i="7"/>
  <c r="M245" i="7"/>
  <c r="L245" i="7"/>
  <c r="K245" i="7"/>
  <c r="J245" i="7"/>
  <c r="I245" i="7"/>
  <c r="G245" i="7"/>
  <c r="R242" i="7"/>
  <c r="Q242" i="7"/>
  <c r="P242" i="7"/>
  <c r="O242" i="7"/>
  <c r="N242" i="7"/>
  <c r="M242" i="7"/>
  <c r="L242" i="7"/>
  <c r="K242" i="7"/>
  <c r="J242" i="7"/>
  <c r="I242" i="7"/>
  <c r="G242" i="7"/>
  <c r="R235" i="7"/>
  <c r="Q235" i="7"/>
  <c r="P235" i="7"/>
  <c r="O235" i="7"/>
  <c r="N235" i="7"/>
  <c r="M235" i="7"/>
  <c r="L235" i="7"/>
  <c r="K235" i="7"/>
  <c r="J235" i="7"/>
  <c r="I235" i="7"/>
  <c r="G235" i="7"/>
  <c r="R232" i="7"/>
  <c r="Q232" i="7"/>
  <c r="P232" i="7"/>
  <c r="O232" i="7"/>
  <c r="N232" i="7"/>
  <c r="M232" i="7"/>
  <c r="L232" i="7"/>
  <c r="K232" i="7"/>
  <c r="J232" i="7"/>
  <c r="I232" i="7"/>
  <c r="G232" i="7"/>
  <c r="R225" i="7"/>
  <c r="Q225" i="7"/>
  <c r="P225" i="7"/>
  <c r="O225" i="7"/>
  <c r="N225" i="7"/>
  <c r="M225" i="7"/>
  <c r="L225" i="7"/>
  <c r="K225" i="7"/>
  <c r="J225" i="7"/>
  <c r="I225" i="7"/>
  <c r="G225" i="7"/>
  <c r="R222" i="7"/>
  <c r="Q222" i="7"/>
  <c r="P222" i="7"/>
  <c r="O222" i="7"/>
  <c r="N222" i="7"/>
  <c r="M222" i="7"/>
  <c r="L222" i="7"/>
  <c r="K222" i="7"/>
  <c r="J222" i="7"/>
  <c r="I222" i="7"/>
  <c r="G222" i="7"/>
  <c r="R215" i="7"/>
  <c r="Q215" i="7"/>
  <c r="P215" i="7"/>
  <c r="O215" i="7"/>
  <c r="N215" i="7"/>
  <c r="M215" i="7"/>
  <c r="L215" i="7"/>
  <c r="K215" i="7"/>
  <c r="J215" i="7"/>
  <c r="I215" i="7"/>
  <c r="G215" i="7"/>
  <c r="R212" i="7"/>
  <c r="Q212" i="7"/>
  <c r="P212" i="7"/>
  <c r="O212" i="7"/>
  <c r="N212" i="7"/>
  <c r="M212" i="7"/>
  <c r="L212" i="7"/>
  <c r="K212" i="7"/>
  <c r="J212" i="7"/>
  <c r="I212" i="7"/>
  <c r="G212" i="7"/>
  <c r="R205" i="7"/>
  <c r="Q205" i="7"/>
  <c r="P205" i="7"/>
  <c r="O205" i="7"/>
  <c r="N205" i="7"/>
  <c r="M205" i="7"/>
  <c r="L205" i="7"/>
  <c r="K205" i="7"/>
  <c r="J205" i="7"/>
  <c r="I205" i="7"/>
  <c r="G205" i="7"/>
  <c r="R202" i="7"/>
  <c r="Q202" i="7"/>
  <c r="P202" i="7"/>
  <c r="O202" i="7"/>
  <c r="N202" i="7"/>
  <c r="M202" i="7"/>
  <c r="L202" i="7"/>
  <c r="K202" i="7"/>
  <c r="J202" i="7"/>
  <c r="I202" i="7"/>
  <c r="R192" i="7"/>
  <c r="R197" i="7" s="1"/>
  <c r="R196" i="7" s="1"/>
  <c r="Q192" i="7"/>
  <c r="Q197" i="7" s="1"/>
  <c r="Q196" i="7" s="1"/>
  <c r="P192" i="7"/>
  <c r="P197" i="7" s="1"/>
  <c r="P196" i="7" s="1"/>
  <c r="O192" i="7"/>
  <c r="O197" i="7" s="1"/>
  <c r="O196" i="7" s="1"/>
  <c r="N192" i="7"/>
  <c r="N197" i="7" s="1"/>
  <c r="N196" i="7" s="1"/>
  <c r="M192" i="7"/>
  <c r="M197" i="7" s="1"/>
  <c r="M196" i="7" s="1"/>
  <c r="L192" i="7"/>
  <c r="L197" i="7" s="1"/>
  <c r="L196" i="7" s="1"/>
  <c r="K192" i="7"/>
  <c r="K197" i="7" s="1"/>
  <c r="K196" i="7" s="1"/>
  <c r="J192" i="7"/>
  <c r="J197" i="7" s="1"/>
  <c r="J196" i="7" s="1"/>
  <c r="I192" i="7"/>
  <c r="I197" i="7" s="1"/>
  <c r="I196" i="7" s="1"/>
  <c r="G192" i="7"/>
  <c r="G197" i="7" s="1"/>
  <c r="G196" i="7" s="1"/>
  <c r="R182" i="7"/>
  <c r="Q182" i="7"/>
  <c r="P182" i="7"/>
  <c r="O182" i="7"/>
  <c r="N182" i="7"/>
  <c r="M182" i="7"/>
  <c r="L182" i="7"/>
  <c r="K182" i="7"/>
  <c r="J182" i="7"/>
  <c r="I182" i="7"/>
  <c r="G182" i="7"/>
  <c r="R175" i="7"/>
  <c r="Q175" i="7"/>
  <c r="P175" i="7"/>
  <c r="O175" i="7"/>
  <c r="N175" i="7"/>
  <c r="M175" i="7"/>
  <c r="L175" i="7"/>
  <c r="K175" i="7"/>
  <c r="J175" i="7"/>
  <c r="I175" i="7"/>
  <c r="G175" i="7"/>
  <c r="R172" i="7"/>
  <c r="Q172" i="7"/>
  <c r="P172" i="7"/>
  <c r="O172" i="7"/>
  <c r="N172" i="7"/>
  <c r="M172" i="7"/>
  <c r="L172" i="7"/>
  <c r="K172" i="7"/>
  <c r="J172" i="7"/>
  <c r="I172" i="7"/>
  <c r="G172" i="7"/>
  <c r="R165" i="7"/>
  <c r="Q165" i="7"/>
  <c r="P165" i="7"/>
  <c r="O165" i="7"/>
  <c r="N165" i="7"/>
  <c r="M165" i="7"/>
  <c r="L165" i="7"/>
  <c r="K165" i="7"/>
  <c r="J165" i="7"/>
  <c r="I165" i="7"/>
  <c r="G165" i="7"/>
  <c r="R162" i="7"/>
  <c r="Q162" i="7"/>
  <c r="P162" i="7"/>
  <c r="O162" i="7"/>
  <c r="N162" i="7"/>
  <c r="M162" i="7"/>
  <c r="L162" i="7"/>
  <c r="K162" i="7"/>
  <c r="J162" i="7"/>
  <c r="I162" i="7"/>
  <c r="G162" i="7"/>
  <c r="R155" i="7"/>
  <c r="Q155" i="7"/>
  <c r="P155" i="7"/>
  <c r="O155" i="7"/>
  <c r="N155" i="7"/>
  <c r="M155" i="7"/>
  <c r="L155" i="7"/>
  <c r="K155" i="7"/>
  <c r="J155" i="7"/>
  <c r="I155" i="7"/>
  <c r="G155" i="7"/>
  <c r="R152" i="7"/>
  <c r="Q152" i="7"/>
  <c r="P152" i="7"/>
  <c r="O152" i="7"/>
  <c r="N152" i="7"/>
  <c r="M152" i="7"/>
  <c r="L152" i="7"/>
  <c r="K152" i="7"/>
  <c r="J152" i="7"/>
  <c r="I152" i="7"/>
  <c r="G152" i="7"/>
  <c r="R145" i="7"/>
  <c r="Q145" i="7"/>
  <c r="P145" i="7"/>
  <c r="O145" i="7"/>
  <c r="N145" i="7"/>
  <c r="M145" i="7"/>
  <c r="L145" i="7"/>
  <c r="K145" i="7"/>
  <c r="J145" i="7"/>
  <c r="I145" i="7"/>
  <c r="G145" i="7"/>
  <c r="R142" i="7"/>
  <c r="Q142" i="7"/>
  <c r="P142" i="7"/>
  <c r="O142" i="7"/>
  <c r="N142" i="7"/>
  <c r="M142" i="7"/>
  <c r="L142" i="7"/>
  <c r="K142" i="7"/>
  <c r="J142" i="7"/>
  <c r="I142" i="7"/>
  <c r="G142" i="7"/>
  <c r="R135" i="7"/>
  <c r="Q135" i="7"/>
  <c r="P135" i="7"/>
  <c r="O135" i="7"/>
  <c r="N135" i="7"/>
  <c r="M135" i="7"/>
  <c r="L135" i="7"/>
  <c r="K135" i="7"/>
  <c r="J135" i="7"/>
  <c r="I135" i="7"/>
  <c r="G135" i="7"/>
  <c r="R132" i="7"/>
  <c r="Q132" i="7"/>
  <c r="P132" i="7"/>
  <c r="O132" i="7"/>
  <c r="N132" i="7"/>
  <c r="M132" i="7"/>
  <c r="L132" i="7"/>
  <c r="K132" i="7"/>
  <c r="J132" i="7"/>
  <c r="I132" i="7"/>
  <c r="G132" i="7"/>
  <c r="R125" i="7"/>
  <c r="Q125" i="7"/>
  <c r="P125" i="7"/>
  <c r="O125" i="7"/>
  <c r="N125" i="7"/>
  <c r="M125" i="7"/>
  <c r="L125" i="7"/>
  <c r="K125" i="7"/>
  <c r="J125" i="7"/>
  <c r="I125" i="7"/>
  <c r="G125" i="7"/>
  <c r="R122" i="7"/>
  <c r="Q122" i="7"/>
  <c r="P122" i="7"/>
  <c r="O122" i="7"/>
  <c r="N122" i="7"/>
  <c r="M122" i="7"/>
  <c r="L122" i="7"/>
  <c r="K122" i="7"/>
  <c r="J122" i="7"/>
  <c r="I122" i="7"/>
  <c r="G122" i="7"/>
  <c r="R115" i="7"/>
  <c r="Q115" i="7"/>
  <c r="P115" i="7"/>
  <c r="O115" i="7"/>
  <c r="N115" i="7"/>
  <c r="M115" i="7"/>
  <c r="L115" i="7"/>
  <c r="K115" i="7"/>
  <c r="J115" i="7"/>
  <c r="I115" i="7"/>
  <c r="G115" i="7"/>
  <c r="R112" i="7"/>
  <c r="Q112" i="7"/>
  <c r="P112" i="7"/>
  <c r="O112" i="7"/>
  <c r="N112" i="7"/>
  <c r="M112" i="7"/>
  <c r="L112" i="7"/>
  <c r="K112" i="7"/>
  <c r="J112" i="7"/>
  <c r="I112" i="7"/>
  <c r="G112" i="7"/>
  <c r="R105" i="7"/>
  <c r="Q105" i="7"/>
  <c r="P105" i="7"/>
  <c r="O105" i="7"/>
  <c r="N105" i="7"/>
  <c r="M105" i="7"/>
  <c r="L105" i="7"/>
  <c r="K105" i="7"/>
  <c r="J105" i="7"/>
  <c r="I105" i="7"/>
  <c r="G105" i="7"/>
  <c r="R102" i="7"/>
  <c r="Q102" i="7"/>
  <c r="P102" i="7"/>
  <c r="O102" i="7"/>
  <c r="N102" i="7"/>
  <c r="M102" i="7"/>
  <c r="L102" i="7"/>
  <c r="K102" i="7"/>
  <c r="J102" i="7"/>
  <c r="I102" i="7"/>
  <c r="G102" i="7"/>
  <c r="R94" i="7"/>
  <c r="Q94" i="7"/>
  <c r="P94" i="7"/>
  <c r="O94" i="7"/>
  <c r="N94" i="7"/>
  <c r="M94" i="7"/>
  <c r="L94" i="7"/>
  <c r="K94" i="7"/>
  <c r="J94" i="7"/>
  <c r="I94" i="7"/>
  <c r="G94" i="7"/>
  <c r="R91" i="7"/>
  <c r="Q91" i="7"/>
  <c r="P91" i="7"/>
  <c r="O91" i="7"/>
  <c r="N91" i="7"/>
  <c r="M91" i="7"/>
  <c r="L91" i="7"/>
  <c r="K91" i="7"/>
  <c r="J91" i="7"/>
  <c r="I91" i="7"/>
  <c r="G91" i="7"/>
  <c r="J470" i="7"/>
  <c r="K470" i="7" s="1"/>
  <c r="L470" i="7" s="1"/>
  <c r="M470" i="7" s="1"/>
  <c r="N470" i="7" s="1"/>
  <c r="O470" i="7" s="1"/>
  <c r="P470" i="7" s="1"/>
  <c r="Q470" i="7" s="1"/>
  <c r="R470" i="7" s="1"/>
  <c r="J465" i="7"/>
  <c r="K465" i="7" s="1"/>
  <c r="L465" i="7" s="1"/>
  <c r="M465" i="7" s="1"/>
  <c r="N465" i="7" s="1"/>
  <c r="O465" i="7" s="1"/>
  <c r="P465" i="7" s="1"/>
  <c r="Q465" i="7" s="1"/>
  <c r="R465" i="7" s="1"/>
  <c r="J455" i="7"/>
  <c r="K455" i="7" s="1"/>
  <c r="L455" i="7" s="1"/>
  <c r="M455" i="7" s="1"/>
  <c r="N455" i="7" s="1"/>
  <c r="O455" i="7" s="1"/>
  <c r="P455" i="7" s="1"/>
  <c r="Q455" i="7" s="1"/>
  <c r="R455" i="7" s="1"/>
  <c r="J445" i="7"/>
  <c r="K445" i="7" s="1"/>
  <c r="L445" i="7" s="1"/>
  <c r="M445" i="7" s="1"/>
  <c r="N445" i="7" s="1"/>
  <c r="O445" i="7" s="1"/>
  <c r="P445" i="7" s="1"/>
  <c r="Q445" i="7" s="1"/>
  <c r="R445" i="7" s="1"/>
  <c r="R84" i="7"/>
  <c r="Q84" i="7"/>
  <c r="P84" i="7"/>
  <c r="O84" i="7"/>
  <c r="N84" i="7"/>
  <c r="M84" i="7"/>
  <c r="L84" i="7"/>
  <c r="K84" i="7"/>
  <c r="J84" i="7"/>
  <c r="I84" i="7"/>
  <c r="G84" i="7"/>
  <c r="R81" i="7"/>
  <c r="Q81" i="7"/>
  <c r="P81" i="7"/>
  <c r="O81" i="7"/>
  <c r="N81" i="7"/>
  <c r="M81" i="7"/>
  <c r="L81" i="7"/>
  <c r="K81" i="7"/>
  <c r="J81" i="7"/>
  <c r="I81" i="7"/>
  <c r="G81" i="7"/>
  <c r="R74" i="7"/>
  <c r="Q74" i="7"/>
  <c r="P74" i="7"/>
  <c r="O74" i="7"/>
  <c r="N74" i="7"/>
  <c r="M74" i="7"/>
  <c r="L74" i="7"/>
  <c r="K74" i="7"/>
  <c r="J74" i="7"/>
  <c r="I74" i="7"/>
  <c r="G74" i="7"/>
  <c r="R71" i="7"/>
  <c r="Q71" i="7"/>
  <c r="P71" i="7"/>
  <c r="O71" i="7"/>
  <c r="N71" i="7"/>
  <c r="M71" i="7"/>
  <c r="L71" i="7"/>
  <c r="K71" i="7"/>
  <c r="J71" i="7"/>
  <c r="I71" i="7"/>
  <c r="G71" i="7"/>
  <c r="R64" i="7"/>
  <c r="Q64" i="7"/>
  <c r="P64" i="7"/>
  <c r="O64" i="7"/>
  <c r="N64" i="7"/>
  <c r="M64" i="7"/>
  <c r="L64" i="7"/>
  <c r="K64" i="7"/>
  <c r="J64" i="7"/>
  <c r="I64" i="7"/>
  <c r="G64" i="7"/>
  <c r="R61" i="7"/>
  <c r="Q61" i="7"/>
  <c r="P61" i="7"/>
  <c r="O61" i="7"/>
  <c r="N61" i="7"/>
  <c r="M61" i="7"/>
  <c r="L61" i="7"/>
  <c r="K61" i="7"/>
  <c r="J61" i="7"/>
  <c r="I61" i="7"/>
  <c r="G61" i="7"/>
  <c r="R54" i="7"/>
  <c r="Q54" i="7"/>
  <c r="P54" i="7"/>
  <c r="O54" i="7"/>
  <c r="N54" i="7"/>
  <c r="M54" i="7"/>
  <c r="L54" i="7"/>
  <c r="K54" i="7"/>
  <c r="J54" i="7"/>
  <c r="I54" i="7"/>
  <c r="G54" i="7"/>
  <c r="R51" i="7"/>
  <c r="Q51" i="7"/>
  <c r="P51" i="7"/>
  <c r="O51" i="7"/>
  <c r="N51" i="7"/>
  <c r="M51" i="7"/>
  <c r="L51" i="7"/>
  <c r="K51" i="7"/>
  <c r="J51" i="7"/>
  <c r="I51" i="7"/>
  <c r="G51" i="7"/>
  <c r="R44" i="7"/>
  <c r="Q44" i="7"/>
  <c r="P44" i="7"/>
  <c r="O44" i="7"/>
  <c r="N44" i="7"/>
  <c r="M44" i="7"/>
  <c r="L44" i="7"/>
  <c r="K44" i="7"/>
  <c r="J44" i="7"/>
  <c r="I44" i="7"/>
  <c r="G44" i="7"/>
  <c r="R41" i="7"/>
  <c r="Q41" i="7"/>
  <c r="P41" i="7"/>
  <c r="O41" i="7"/>
  <c r="N41" i="7"/>
  <c r="M41" i="7"/>
  <c r="L41" i="7"/>
  <c r="K41" i="7"/>
  <c r="J41" i="7"/>
  <c r="I41" i="7"/>
  <c r="G41" i="7"/>
  <c r="G483" i="7" l="1"/>
  <c r="G488" i="7"/>
  <c r="G478" i="7"/>
  <c r="G473" i="7"/>
  <c r="G468" i="7"/>
  <c r="G463" i="7"/>
  <c r="G453" i="7"/>
  <c r="G458" i="7"/>
  <c r="G46" i="7"/>
  <c r="G443" i="7"/>
  <c r="G444" i="7" s="1"/>
  <c r="G448" i="7"/>
  <c r="B118" i="5"/>
  <c r="B394" i="5" s="1"/>
  <c r="T506" i="7"/>
  <c r="C831" i="7"/>
  <c r="T586" i="7"/>
  <c r="C839" i="7"/>
  <c r="T666" i="7"/>
  <c r="C847" i="7"/>
  <c r="T746" i="7"/>
  <c r="C855" i="7"/>
  <c r="T556" i="7"/>
  <c r="C836" i="7"/>
  <c r="T636" i="7"/>
  <c r="C844" i="7"/>
  <c r="T716" i="7"/>
  <c r="C852" i="7"/>
  <c r="T796" i="7"/>
  <c r="C860" i="7"/>
  <c r="T486" i="7"/>
  <c r="C829" i="7"/>
  <c r="T526" i="7"/>
  <c r="C833" i="7"/>
  <c r="T566" i="7"/>
  <c r="C837" i="7"/>
  <c r="T606" i="7"/>
  <c r="C841" i="7"/>
  <c r="T646" i="7"/>
  <c r="C845" i="7"/>
  <c r="T686" i="7"/>
  <c r="C849" i="7"/>
  <c r="T726" i="7"/>
  <c r="C853" i="7"/>
  <c r="T766" i="7"/>
  <c r="C857" i="7"/>
  <c r="T806" i="7"/>
  <c r="C861" i="7"/>
  <c r="T546" i="7"/>
  <c r="C835" i="7"/>
  <c r="T626" i="7"/>
  <c r="C843" i="7"/>
  <c r="T706" i="7"/>
  <c r="C851" i="7"/>
  <c r="T786" i="7"/>
  <c r="C859" i="7"/>
  <c r="T516" i="7"/>
  <c r="C832" i="7"/>
  <c r="T596" i="7"/>
  <c r="C840" i="7"/>
  <c r="T676" i="7"/>
  <c r="C848" i="7"/>
  <c r="T756" i="7"/>
  <c r="C856" i="7"/>
  <c r="T496" i="7"/>
  <c r="C830" i="7"/>
  <c r="T536" i="7"/>
  <c r="C834" i="7"/>
  <c r="T576" i="7"/>
  <c r="C838" i="7"/>
  <c r="T656" i="7"/>
  <c r="C846" i="7"/>
  <c r="T696" i="7"/>
  <c r="C850" i="7"/>
  <c r="T736" i="7"/>
  <c r="C854" i="7"/>
  <c r="T776" i="7"/>
  <c r="C858" i="7"/>
  <c r="K805" i="7"/>
  <c r="E821" i="7"/>
  <c r="T476" i="7"/>
  <c r="T466" i="7"/>
  <c r="T456" i="7"/>
  <c r="T446" i="7"/>
  <c r="T616" i="7"/>
  <c r="B213" i="5"/>
  <c r="B256" i="5" s="1"/>
  <c r="B203" i="5"/>
  <c r="B246" i="5" s="1"/>
  <c r="B223" i="5"/>
  <c r="B266" i="5" s="1"/>
  <c r="B217" i="5"/>
  <c r="B260" i="5" s="1"/>
  <c r="B211" i="5"/>
  <c r="B254" i="5" s="1"/>
  <c r="B205" i="5"/>
  <c r="B248" i="5" s="1"/>
  <c r="B221" i="5"/>
  <c r="B264" i="5" s="1"/>
  <c r="B226" i="5"/>
  <c r="B269" i="5" s="1"/>
  <c r="B230" i="5"/>
  <c r="B273" i="5" s="1"/>
  <c r="B214" i="5"/>
  <c r="B257" i="5" s="1"/>
  <c r="B212" i="5"/>
  <c r="B255" i="5" s="1"/>
  <c r="B210" i="5"/>
  <c r="B253" i="5" s="1"/>
  <c r="B208" i="5"/>
  <c r="B251" i="5" s="1"/>
  <c r="B206" i="5"/>
  <c r="B249" i="5" s="1"/>
  <c r="B204" i="5"/>
  <c r="B247" i="5" s="1"/>
  <c r="B202" i="5"/>
  <c r="B245" i="5" s="1"/>
  <c r="B200" i="5"/>
  <c r="B243" i="5" s="1"/>
  <c r="B224" i="5"/>
  <c r="B267" i="5" s="1"/>
  <c r="B222" i="5"/>
  <c r="B265" i="5" s="1"/>
  <c r="B220" i="5"/>
  <c r="B263" i="5" s="1"/>
  <c r="B218" i="5"/>
  <c r="B261" i="5" s="1"/>
  <c r="B216" i="5"/>
  <c r="B259" i="5" s="1"/>
  <c r="B235" i="5"/>
  <c r="B278" i="5" s="1"/>
  <c r="B233" i="5"/>
  <c r="B276" i="5" s="1"/>
  <c r="B231" i="5"/>
  <c r="B274" i="5" s="1"/>
  <c r="B229" i="5"/>
  <c r="B272" i="5" s="1"/>
  <c r="B227" i="5"/>
  <c r="B270" i="5" s="1"/>
  <c r="B215" i="5"/>
  <c r="B258" i="5" s="1"/>
  <c r="B209" i="5"/>
  <c r="B252" i="5" s="1"/>
  <c r="B207" i="5"/>
  <c r="B250" i="5" s="1"/>
  <c r="B201" i="5"/>
  <c r="B244" i="5" s="1"/>
  <c r="B225" i="5"/>
  <c r="B268" i="5" s="1"/>
  <c r="B219" i="5"/>
  <c r="B262" i="5" s="1"/>
  <c r="B234" i="5"/>
  <c r="B277" i="5" s="1"/>
  <c r="B232" i="5"/>
  <c r="B275" i="5" s="1"/>
  <c r="B228" i="5"/>
  <c r="B271" i="5" s="1"/>
  <c r="J110" i="5"/>
  <c r="K110" i="5"/>
  <c r="G110" i="5"/>
  <c r="P20" i="5"/>
  <c r="Q20" i="5" s="1"/>
  <c r="L110" i="5"/>
  <c r="H110" i="5"/>
  <c r="B236" i="5"/>
  <c r="B279" i="5" s="1"/>
  <c r="B358" i="5"/>
  <c r="S358" i="5" s="1"/>
  <c r="C354" i="5"/>
  <c r="B352" i="5"/>
  <c r="S352" i="5" s="1"/>
  <c r="B357" i="5"/>
  <c r="S357" i="5" s="1"/>
  <c r="B340" i="5"/>
  <c r="S340" i="5" s="1"/>
  <c r="C337" i="5"/>
  <c r="B361" i="5"/>
  <c r="S361" i="5" s="1"/>
  <c r="C369" i="5"/>
  <c r="C348" i="5"/>
  <c r="B341" i="5"/>
  <c r="S341" i="5" s="1"/>
  <c r="C338" i="5"/>
  <c r="B337" i="5"/>
  <c r="S337" i="5" s="1"/>
  <c r="B336" i="5"/>
  <c r="S336" i="5" s="1"/>
  <c r="B362" i="5"/>
  <c r="S362" i="5" s="1"/>
  <c r="B359" i="5"/>
  <c r="S359" i="5" s="1"/>
  <c r="B353" i="5"/>
  <c r="S353" i="5" s="1"/>
  <c r="C336" i="5"/>
  <c r="C333" i="5"/>
  <c r="B356" i="5"/>
  <c r="S356" i="5" s="1"/>
  <c r="C353" i="5"/>
  <c r="C352" i="5"/>
  <c r="C349" i="5"/>
  <c r="B342" i="5"/>
  <c r="S342" i="5" s="1"/>
  <c r="C339" i="5"/>
  <c r="B360" i="5"/>
  <c r="S360" i="5" s="1"/>
  <c r="B355" i="5"/>
  <c r="S355" i="5" s="1"/>
  <c r="C351" i="5"/>
  <c r="B339" i="5"/>
  <c r="S339" i="5" s="1"/>
  <c r="B338" i="5"/>
  <c r="S338" i="5" s="1"/>
  <c r="C335" i="5"/>
  <c r="C358" i="5"/>
  <c r="C357" i="5"/>
  <c r="C356" i="5"/>
  <c r="B347" i="5"/>
  <c r="S347" i="5" s="1"/>
  <c r="B346" i="5"/>
  <c r="S346" i="5" s="1"/>
  <c r="B345" i="5"/>
  <c r="S345" i="5" s="1"/>
  <c r="B344" i="5"/>
  <c r="S344" i="5" s="1"/>
  <c r="C343" i="5"/>
  <c r="C342" i="5"/>
  <c r="C341" i="5"/>
  <c r="C340" i="5"/>
  <c r="B366" i="5"/>
  <c r="S366" i="5" s="1"/>
  <c r="B365" i="5"/>
  <c r="S365" i="5" s="1"/>
  <c r="B364" i="5"/>
  <c r="S364" i="5" s="1"/>
  <c r="B363" i="5"/>
  <c r="S363" i="5" s="1"/>
  <c r="C362" i="5"/>
  <c r="C361" i="5"/>
  <c r="C360" i="5"/>
  <c r="C359" i="5"/>
  <c r="C368" i="5"/>
  <c r="C355" i="5"/>
  <c r="B343" i="5"/>
  <c r="S343" i="5" s="1"/>
  <c r="B368" i="5"/>
  <c r="S368" i="5" s="1"/>
  <c r="B354" i="5"/>
  <c r="S354" i="5" s="1"/>
  <c r="C350" i="5"/>
  <c r="C334" i="5"/>
  <c r="C367" i="5"/>
  <c r="B351" i="5"/>
  <c r="S351" i="5" s="1"/>
  <c r="B350" i="5"/>
  <c r="S350" i="5" s="1"/>
  <c r="B349" i="5"/>
  <c r="S349" i="5" s="1"/>
  <c r="B348" i="5"/>
  <c r="S348" i="5" s="1"/>
  <c r="C347" i="5"/>
  <c r="C346" i="5"/>
  <c r="C345" i="5"/>
  <c r="C344" i="5"/>
  <c r="B335" i="5"/>
  <c r="S335" i="5" s="1"/>
  <c r="B334" i="5"/>
  <c r="S334" i="5" s="1"/>
  <c r="B333" i="5"/>
  <c r="S333" i="5" s="1"/>
  <c r="B367" i="5"/>
  <c r="S367" i="5" s="1"/>
  <c r="C366" i="5"/>
  <c r="C365" i="5"/>
  <c r="C364" i="5"/>
  <c r="C363" i="5"/>
  <c r="B369" i="5"/>
  <c r="S369" i="5" s="1"/>
  <c r="Q90" i="5"/>
  <c r="Q86" i="5"/>
  <c r="Q82" i="5"/>
  <c r="Q78" i="5"/>
  <c r="Q74" i="5"/>
  <c r="Q70" i="5"/>
  <c r="Q66" i="5"/>
  <c r="Q62" i="5"/>
  <c r="Q58" i="5"/>
  <c r="Q93" i="5"/>
  <c r="Q85" i="5"/>
  <c r="Q77" i="5"/>
  <c r="Q69" i="5"/>
  <c r="Q61" i="5"/>
  <c r="Q89" i="5"/>
  <c r="Q81" i="5"/>
  <c r="Q73" i="5"/>
  <c r="Q65" i="5"/>
  <c r="Q57" i="5"/>
  <c r="Q92" i="5"/>
  <c r="Q84" i="5"/>
  <c r="Q72" i="5"/>
  <c r="Q64" i="5"/>
  <c r="Q91" i="5"/>
  <c r="Q87" i="5"/>
  <c r="Q83" i="5"/>
  <c r="Q79" i="5"/>
  <c r="Q75" i="5"/>
  <c r="Q71" i="5"/>
  <c r="Q67" i="5"/>
  <c r="Q63" i="5"/>
  <c r="Q59" i="5"/>
  <c r="Q88" i="5"/>
  <c r="Q80" i="5"/>
  <c r="Q76" i="5"/>
  <c r="Q68" i="5"/>
  <c r="Q60" i="5"/>
  <c r="P105" i="5"/>
  <c r="P108" i="5"/>
  <c r="P102" i="5"/>
  <c r="P109" i="5"/>
  <c r="P106" i="5"/>
  <c r="P103" i="5"/>
  <c r="P107" i="5"/>
  <c r="P104" i="5"/>
  <c r="R780" i="7"/>
  <c r="N770" i="7"/>
  <c r="O770" i="7" s="1"/>
  <c r="P770" i="7" s="1"/>
  <c r="Q770" i="7" s="1"/>
  <c r="R770" i="7" s="1"/>
  <c r="N790" i="7"/>
  <c r="O790" i="7" s="1"/>
  <c r="P790" i="7" s="1"/>
  <c r="Q790" i="7" s="1"/>
  <c r="L810" i="7"/>
  <c r="Q680" i="7"/>
  <c r="R680" i="7" s="1"/>
  <c r="J107" i="7"/>
  <c r="J106" i="7" s="1"/>
  <c r="J504" i="7" s="1"/>
  <c r="R107" i="7"/>
  <c r="R106" i="7" s="1"/>
  <c r="R504" i="7" s="1"/>
  <c r="J127" i="7"/>
  <c r="J126" i="7" s="1"/>
  <c r="J524" i="7" s="1"/>
  <c r="N127" i="7"/>
  <c r="N126" i="7" s="1"/>
  <c r="N524" i="7" s="1"/>
  <c r="R127" i="7"/>
  <c r="R126" i="7" s="1"/>
  <c r="R524" i="7" s="1"/>
  <c r="G137" i="7"/>
  <c r="G136" i="7" s="1"/>
  <c r="G534" i="7" s="1"/>
  <c r="G536" i="7" s="1"/>
  <c r="G539" i="7" s="1"/>
  <c r="L137" i="7"/>
  <c r="L136" i="7" s="1"/>
  <c r="L534" i="7" s="1"/>
  <c r="P137" i="7"/>
  <c r="P136" i="7" s="1"/>
  <c r="P534" i="7" s="1"/>
  <c r="R147" i="7"/>
  <c r="R146" i="7" s="1"/>
  <c r="R544" i="7" s="1"/>
  <c r="J167" i="7"/>
  <c r="J166" i="7" s="1"/>
  <c r="J564" i="7" s="1"/>
  <c r="N167" i="7"/>
  <c r="N166" i="7" s="1"/>
  <c r="N564" i="7" s="1"/>
  <c r="K207" i="7"/>
  <c r="K206" i="7" s="1"/>
  <c r="K604" i="7" s="1"/>
  <c r="O207" i="7"/>
  <c r="O206" i="7" s="1"/>
  <c r="O604" i="7" s="1"/>
  <c r="I277" i="7"/>
  <c r="I276" i="7" s="1"/>
  <c r="I674" i="7" s="1"/>
  <c r="M277" i="7"/>
  <c r="M276" i="7" s="1"/>
  <c r="M674" i="7" s="1"/>
  <c r="Q277" i="7"/>
  <c r="Q276" i="7" s="1"/>
  <c r="Q674" i="7" s="1"/>
  <c r="J56" i="7"/>
  <c r="J55" i="7" s="1"/>
  <c r="J454" i="7" s="1"/>
  <c r="N56" i="7"/>
  <c r="N55" i="7" s="1"/>
  <c r="N454" i="7" s="1"/>
  <c r="R56" i="7"/>
  <c r="R55" i="7" s="1"/>
  <c r="R454" i="7" s="1"/>
  <c r="G66" i="7"/>
  <c r="G65" i="7" s="1"/>
  <c r="G464" i="7" s="1"/>
  <c r="G466" i="7" s="1"/>
  <c r="G469" i="7" s="1"/>
  <c r="L66" i="7"/>
  <c r="L65" i="7" s="1"/>
  <c r="L464" i="7" s="1"/>
  <c r="P66" i="7"/>
  <c r="P65" i="7" s="1"/>
  <c r="P464" i="7" s="1"/>
  <c r="J76" i="7"/>
  <c r="J75" i="7" s="1"/>
  <c r="J474" i="7" s="1"/>
  <c r="N76" i="7"/>
  <c r="N75" i="7" s="1"/>
  <c r="N474" i="7" s="1"/>
  <c r="R76" i="7"/>
  <c r="R75" i="7" s="1"/>
  <c r="R474" i="7" s="1"/>
  <c r="G86" i="7"/>
  <c r="G85" i="7" s="1"/>
  <c r="L86" i="7"/>
  <c r="L85" i="7" s="1"/>
  <c r="P86" i="7"/>
  <c r="J96" i="7"/>
  <c r="J95" i="7" s="1"/>
  <c r="N96" i="7"/>
  <c r="N95" i="7" s="1"/>
  <c r="R96" i="7"/>
  <c r="R95" i="7" s="1"/>
  <c r="J117" i="7"/>
  <c r="J116" i="7" s="1"/>
  <c r="J514" i="7" s="1"/>
  <c r="N117" i="7"/>
  <c r="N116" i="7" s="1"/>
  <c r="N514" i="7" s="1"/>
  <c r="R117" i="7"/>
  <c r="R116" i="7" s="1"/>
  <c r="R514" i="7" s="1"/>
  <c r="J137" i="7"/>
  <c r="J136" i="7" s="1"/>
  <c r="J534" i="7" s="1"/>
  <c r="R137" i="7"/>
  <c r="R136" i="7" s="1"/>
  <c r="R534" i="7" s="1"/>
  <c r="J157" i="7"/>
  <c r="J156" i="7" s="1"/>
  <c r="J554" i="7" s="1"/>
  <c r="N157" i="7"/>
  <c r="N156" i="7" s="1"/>
  <c r="N554" i="7" s="1"/>
  <c r="R157" i="7"/>
  <c r="R156" i="7" s="1"/>
  <c r="R554" i="7" s="1"/>
  <c r="L167" i="7"/>
  <c r="L166" i="7" s="1"/>
  <c r="L564" i="7" s="1"/>
  <c r="L367" i="7"/>
  <c r="L366" i="7" s="1"/>
  <c r="L764" i="7" s="1"/>
  <c r="P367" i="7"/>
  <c r="P366" i="7" s="1"/>
  <c r="P764" i="7" s="1"/>
  <c r="J377" i="7"/>
  <c r="J376" i="7" s="1"/>
  <c r="J774" i="7" s="1"/>
  <c r="N377" i="7"/>
  <c r="N376" i="7" s="1"/>
  <c r="N774" i="7" s="1"/>
  <c r="R377" i="7"/>
  <c r="R376" i="7" s="1"/>
  <c r="R774" i="7" s="1"/>
  <c r="J397" i="7"/>
  <c r="J396" i="7" s="1"/>
  <c r="J794" i="7" s="1"/>
  <c r="N397" i="7"/>
  <c r="N396" i="7" s="1"/>
  <c r="N794" i="7" s="1"/>
  <c r="R397" i="7"/>
  <c r="R396" i="7" s="1"/>
  <c r="R794" i="7" s="1"/>
  <c r="G407" i="7"/>
  <c r="G406" i="7" s="1"/>
  <c r="G804" i="7" s="1"/>
  <c r="G806" i="7" s="1"/>
  <c r="L407" i="7"/>
  <c r="L406" i="7" s="1"/>
  <c r="L804" i="7" s="1"/>
  <c r="P407" i="7"/>
  <c r="P406" i="7" s="1"/>
  <c r="P804" i="7" s="1"/>
  <c r="J207" i="7"/>
  <c r="J206" i="7" s="1"/>
  <c r="J604" i="7" s="1"/>
  <c r="N207" i="7"/>
  <c r="N206" i="7" s="1"/>
  <c r="N604" i="7" s="1"/>
  <c r="R207" i="7"/>
  <c r="R206" i="7" s="1"/>
  <c r="R604" i="7" s="1"/>
  <c r="J227" i="7"/>
  <c r="J226" i="7" s="1"/>
  <c r="J624" i="7" s="1"/>
  <c r="N227" i="7"/>
  <c r="N226" i="7" s="1"/>
  <c r="N624" i="7" s="1"/>
  <c r="P277" i="7"/>
  <c r="P276" i="7" s="1"/>
  <c r="P674" i="7" s="1"/>
  <c r="L297" i="7"/>
  <c r="L296" i="7" s="1"/>
  <c r="L694" i="7" s="1"/>
  <c r="P297" i="7"/>
  <c r="P296" i="7" s="1"/>
  <c r="P694" i="7" s="1"/>
  <c r="I704" i="7"/>
  <c r="Q704" i="7"/>
  <c r="I117" i="7"/>
  <c r="I116" i="7" s="1"/>
  <c r="I514" i="7" s="1"/>
  <c r="M117" i="7"/>
  <c r="M116" i="7" s="1"/>
  <c r="M514" i="7" s="1"/>
  <c r="Q117" i="7"/>
  <c r="Q116" i="7" s="1"/>
  <c r="Q514" i="7" s="1"/>
  <c r="J217" i="7"/>
  <c r="J216" i="7" s="1"/>
  <c r="J614" i="7" s="1"/>
  <c r="N217" i="7"/>
  <c r="N216" i="7" s="1"/>
  <c r="N614" i="7" s="1"/>
  <c r="R217" i="7"/>
  <c r="R216" i="7" s="1"/>
  <c r="R614" i="7" s="1"/>
  <c r="K287" i="7"/>
  <c r="K286" i="7" s="1"/>
  <c r="K684" i="7" s="1"/>
  <c r="I317" i="7"/>
  <c r="I316" i="7" s="1"/>
  <c r="I714" i="7" s="1"/>
  <c r="M317" i="7"/>
  <c r="M316" i="7" s="1"/>
  <c r="M714" i="7" s="1"/>
  <c r="Q317" i="7"/>
  <c r="Q316" i="7" s="1"/>
  <c r="Q714" i="7" s="1"/>
  <c r="K327" i="7"/>
  <c r="K326" i="7" s="1"/>
  <c r="K724" i="7" s="1"/>
  <c r="K367" i="7"/>
  <c r="K366" i="7" s="1"/>
  <c r="K764" i="7" s="1"/>
  <c r="O367" i="7"/>
  <c r="O366" i="7" s="1"/>
  <c r="O764" i="7" s="1"/>
  <c r="K387" i="7"/>
  <c r="K386" i="7" s="1"/>
  <c r="K784" i="7" s="1"/>
  <c r="O387" i="7"/>
  <c r="O386" i="7" s="1"/>
  <c r="O784" i="7" s="1"/>
  <c r="M397" i="7"/>
  <c r="M396" i="7" s="1"/>
  <c r="M794" i="7" s="1"/>
  <c r="Q397" i="7"/>
  <c r="Q396" i="7" s="1"/>
  <c r="Q794" i="7" s="1"/>
  <c r="K407" i="7"/>
  <c r="K406" i="7" s="1"/>
  <c r="K804" i="7" s="1"/>
  <c r="O407" i="7"/>
  <c r="O406" i="7" s="1"/>
  <c r="O804" i="7" s="1"/>
  <c r="N187" i="7"/>
  <c r="G227" i="7"/>
  <c r="G226" i="7" s="1"/>
  <c r="G624" i="7" s="1"/>
  <c r="G626" i="7" s="1"/>
  <c r="G629" i="7" s="1"/>
  <c r="L227" i="7"/>
  <c r="L226" i="7" s="1"/>
  <c r="L624" i="7" s="1"/>
  <c r="P227" i="7"/>
  <c r="P226" i="7" s="1"/>
  <c r="P624" i="7" s="1"/>
  <c r="J237" i="7"/>
  <c r="J236" i="7" s="1"/>
  <c r="J634" i="7" s="1"/>
  <c r="N237" i="7"/>
  <c r="N236" i="7" s="1"/>
  <c r="N634" i="7" s="1"/>
  <c r="R237" i="7"/>
  <c r="R236" i="7" s="1"/>
  <c r="R634" i="7" s="1"/>
  <c r="K337" i="7"/>
  <c r="K336" i="7" s="1"/>
  <c r="K734" i="7" s="1"/>
  <c r="O337" i="7"/>
  <c r="O336" i="7" s="1"/>
  <c r="O734" i="7" s="1"/>
  <c r="I347" i="7"/>
  <c r="I346" i="7" s="1"/>
  <c r="I744" i="7" s="1"/>
  <c r="M347" i="7"/>
  <c r="M346" i="7" s="1"/>
  <c r="M744" i="7" s="1"/>
  <c r="Q347" i="7"/>
  <c r="Q346" i="7" s="1"/>
  <c r="Q744" i="7" s="1"/>
  <c r="O357" i="7"/>
  <c r="O356" i="7" s="1"/>
  <c r="O754" i="7" s="1"/>
  <c r="R187" i="7"/>
  <c r="O347" i="7"/>
  <c r="O346" i="7" s="1"/>
  <c r="O744" i="7" s="1"/>
  <c r="M137" i="7"/>
  <c r="M136" i="7" s="1"/>
  <c r="M534" i="7" s="1"/>
  <c r="Q157" i="7"/>
  <c r="Q156" i="7" s="1"/>
  <c r="Q554" i="7" s="1"/>
  <c r="L127" i="7"/>
  <c r="L126" i="7" s="1"/>
  <c r="L524" i="7" s="1"/>
  <c r="P127" i="7"/>
  <c r="P126" i="7" s="1"/>
  <c r="P524" i="7" s="1"/>
  <c r="I147" i="7"/>
  <c r="I146" i="7" s="1"/>
  <c r="I544" i="7" s="1"/>
  <c r="M147" i="7"/>
  <c r="M146" i="7" s="1"/>
  <c r="M544" i="7" s="1"/>
  <c r="Q147" i="7"/>
  <c r="Q146" i="7" s="1"/>
  <c r="Q544" i="7" s="1"/>
  <c r="K177" i="7"/>
  <c r="K176" i="7" s="1"/>
  <c r="K574" i="7" s="1"/>
  <c r="O177" i="7"/>
  <c r="O176" i="7" s="1"/>
  <c r="O574" i="7" s="1"/>
  <c r="I187" i="7"/>
  <c r="M187" i="7"/>
  <c r="Q187" i="7"/>
  <c r="O237" i="7"/>
  <c r="O236" i="7" s="1"/>
  <c r="O634" i="7" s="1"/>
  <c r="I267" i="7"/>
  <c r="I266" i="7" s="1"/>
  <c r="I664" i="7" s="1"/>
  <c r="M267" i="7"/>
  <c r="M266" i="7" s="1"/>
  <c r="M664" i="7" s="1"/>
  <c r="Q267" i="7"/>
  <c r="Q266" i="7" s="1"/>
  <c r="Q664" i="7" s="1"/>
  <c r="O277" i="7"/>
  <c r="O276" i="7" s="1"/>
  <c r="O674" i="7" s="1"/>
  <c r="G287" i="7"/>
  <c r="G286" i="7" s="1"/>
  <c r="G684" i="7" s="1"/>
  <c r="G686" i="7" s="1"/>
  <c r="G689" i="7" s="1"/>
  <c r="L287" i="7"/>
  <c r="L286" i="7" s="1"/>
  <c r="L684" i="7" s="1"/>
  <c r="P287" i="7"/>
  <c r="P286" i="7" s="1"/>
  <c r="P684" i="7" s="1"/>
  <c r="J327" i="7"/>
  <c r="J326" i="7" s="1"/>
  <c r="J724" i="7" s="1"/>
  <c r="R327" i="7"/>
  <c r="R326" i="7" s="1"/>
  <c r="R724" i="7" s="1"/>
  <c r="N347" i="7"/>
  <c r="N346" i="7" s="1"/>
  <c r="N744" i="7" s="1"/>
  <c r="J387" i="7"/>
  <c r="J386" i="7" s="1"/>
  <c r="J784" i="7" s="1"/>
  <c r="N387" i="7"/>
  <c r="N386" i="7" s="1"/>
  <c r="N784" i="7" s="1"/>
  <c r="O96" i="7"/>
  <c r="O95" i="7" s="1"/>
  <c r="L117" i="7"/>
  <c r="L116" i="7" s="1"/>
  <c r="L514" i="7" s="1"/>
  <c r="P117" i="7"/>
  <c r="P116" i="7" s="1"/>
  <c r="P514" i="7" s="1"/>
  <c r="M157" i="7"/>
  <c r="M156" i="7" s="1"/>
  <c r="M554" i="7" s="1"/>
  <c r="L347" i="7"/>
  <c r="L346" i="7" s="1"/>
  <c r="L744" i="7" s="1"/>
  <c r="R357" i="7"/>
  <c r="R356" i="7" s="1"/>
  <c r="R754" i="7" s="1"/>
  <c r="N367" i="7"/>
  <c r="N366" i="7" s="1"/>
  <c r="N764" i="7" s="1"/>
  <c r="P377" i="7"/>
  <c r="P376" i="7" s="1"/>
  <c r="P774" i="7" s="1"/>
  <c r="L397" i="7"/>
  <c r="L396" i="7" s="1"/>
  <c r="L794" i="7" s="1"/>
  <c r="O167" i="7"/>
  <c r="O166" i="7" s="1"/>
  <c r="O564" i="7" s="1"/>
  <c r="J46" i="7"/>
  <c r="J45" i="7" s="1"/>
  <c r="J444" i="7" s="1"/>
  <c r="N46" i="7"/>
  <c r="N45" i="7" s="1"/>
  <c r="N444" i="7" s="1"/>
  <c r="R46" i="7"/>
  <c r="R45" i="7" s="1"/>
  <c r="R444" i="7" s="1"/>
  <c r="G56" i="7"/>
  <c r="G55" i="7" s="1"/>
  <c r="G454" i="7" s="1"/>
  <c r="G456" i="7" s="1"/>
  <c r="G459" i="7" s="1"/>
  <c r="L56" i="7"/>
  <c r="L55" i="7" s="1"/>
  <c r="L454" i="7" s="1"/>
  <c r="P56" i="7"/>
  <c r="P55" i="7" s="1"/>
  <c r="P454" i="7" s="1"/>
  <c r="J66" i="7"/>
  <c r="J65" i="7" s="1"/>
  <c r="J464" i="7" s="1"/>
  <c r="N66" i="7"/>
  <c r="N65" i="7" s="1"/>
  <c r="N464" i="7" s="1"/>
  <c r="R66" i="7"/>
  <c r="R65" i="7" s="1"/>
  <c r="R464" i="7" s="1"/>
  <c r="L76" i="7"/>
  <c r="L75" i="7" s="1"/>
  <c r="L474" i="7" s="1"/>
  <c r="P76" i="7"/>
  <c r="P75" i="7" s="1"/>
  <c r="P474" i="7" s="1"/>
  <c r="J86" i="7"/>
  <c r="J85" i="7" s="1"/>
  <c r="N86" i="7"/>
  <c r="N85" i="7" s="1"/>
  <c r="R86" i="7"/>
  <c r="R85" i="7" s="1"/>
  <c r="I107" i="7"/>
  <c r="I106" i="7" s="1"/>
  <c r="I504" i="7" s="1"/>
  <c r="M107" i="7"/>
  <c r="M106" i="7" s="1"/>
  <c r="M504" i="7" s="1"/>
  <c r="Q107" i="7"/>
  <c r="Q106" i="7" s="1"/>
  <c r="Q504" i="7" s="1"/>
  <c r="N147" i="7"/>
  <c r="N146" i="7" s="1"/>
  <c r="N544" i="7" s="1"/>
  <c r="G157" i="7"/>
  <c r="G156" i="7" s="1"/>
  <c r="G554" i="7" s="1"/>
  <c r="G556" i="7" s="1"/>
  <c r="G559" i="7" s="1"/>
  <c r="P157" i="7"/>
  <c r="P156" i="7" s="1"/>
  <c r="P554" i="7" s="1"/>
  <c r="M177" i="7"/>
  <c r="M176" i="7" s="1"/>
  <c r="M574" i="7" s="1"/>
  <c r="Q177" i="7"/>
  <c r="Q176" i="7" s="1"/>
  <c r="Q574" i="7" s="1"/>
  <c r="L247" i="7"/>
  <c r="L246" i="7" s="1"/>
  <c r="L644" i="7" s="1"/>
  <c r="P247" i="7"/>
  <c r="P246" i="7" s="1"/>
  <c r="P644" i="7" s="1"/>
  <c r="O267" i="7"/>
  <c r="O266" i="7" s="1"/>
  <c r="O664" i="7" s="1"/>
  <c r="G267" i="7"/>
  <c r="G266" i="7" s="1"/>
  <c r="G664" i="7" s="1"/>
  <c r="G666" i="7" s="1"/>
  <c r="G669" i="7" s="1"/>
  <c r="L267" i="7"/>
  <c r="L266" i="7" s="1"/>
  <c r="L664" i="7" s="1"/>
  <c r="P267" i="7"/>
  <c r="P266" i="7" s="1"/>
  <c r="P664" i="7" s="1"/>
  <c r="J277" i="7"/>
  <c r="J276" i="7" s="1"/>
  <c r="J674" i="7" s="1"/>
  <c r="N277" i="7"/>
  <c r="N276" i="7" s="1"/>
  <c r="N674" i="7" s="1"/>
  <c r="R277" i="7"/>
  <c r="R276" i="7" s="1"/>
  <c r="R674" i="7" s="1"/>
  <c r="J704" i="7"/>
  <c r="N704" i="7"/>
  <c r="R704" i="7"/>
  <c r="L327" i="7"/>
  <c r="L326" i="7" s="1"/>
  <c r="L724" i="7" s="1"/>
  <c r="J347" i="7"/>
  <c r="J346" i="7" s="1"/>
  <c r="J744" i="7" s="1"/>
  <c r="I357" i="7"/>
  <c r="I356" i="7" s="1"/>
  <c r="I754" i="7" s="1"/>
  <c r="M357" i="7"/>
  <c r="M356" i="7" s="1"/>
  <c r="M754" i="7" s="1"/>
  <c r="Q357" i="7"/>
  <c r="Q356" i="7" s="1"/>
  <c r="Q754" i="7" s="1"/>
  <c r="K377" i="7"/>
  <c r="K376" i="7" s="1"/>
  <c r="K774" i="7" s="1"/>
  <c r="O377" i="7"/>
  <c r="O376" i="7" s="1"/>
  <c r="O774" i="7" s="1"/>
  <c r="G387" i="7"/>
  <c r="G386" i="7" s="1"/>
  <c r="G784" i="7" s="1"/>
  <c r="G786" i="7" s="1"/>
  <c r="G789" i="7" s="1"/>
  <c r="P387" i="7"/>
  <c r="P386" i="7" s="1"/>
  <c r="P784" i="7" s="1"/>
  <c r="I387" i="7"/>
  <c r="I386" i="7" s="1"/>
  <c r="I784" i="7" s="1"/>
  <c r="M387" i="7"/>
  <c r="M386" i="7" s="1"/>
  <c r="M784" i="7" s="1"/>
  <c r="Q387" i="7"/>
  <c r="Q386" i="7" s="1"/>
  <c r="Q784" i="7" s="1"/>
  <c r="K397" i="7"/>
  <c r="K396" i="7" s="1"/>
  <c r="K794" i="7" s="1"/>
  <c r="O397" i="7"/>
  <c r="O396" i="7" s="1"/>
  <c r="O794" i="7" s="1"/>
  <c r="I407" i="7"/>
  <c r="I406" i="7" s="1"/>
  <c r="I804" i="7" s="1"/>
  <c r="M407" i="7"/>
  <c r="M406" i="7" s="1"/>
  <c r="M804" i="7" s="1"/>
  <c r="Q407" i="7"/>
  <c r="Q406" i="7" s="1"/>
  <c r="Q804" i="7" s="1"/>
  <c r="G277" i="7"/>
  <c r="G276" i="7" s="1"/>
  <c r="G674" i="7" s="1"/>
  <c r="G676" i="7" s="1"/>
  <c r="G679" i="7" s="1"/>
  <c r="L480" i="7"/>
  <c r="M480" i="7" s="1"/>
  <c r="N480" i="7" s="1"/>
  <c r="O480" i="7" s="1"/>
  <c r="P480" i="7" s="1"/>
  <c r="Q480" i="7" s="1"/>
  <c r="R480" i="7" s="1"/>
  <c r="L107" i="7"/>
  <c r="L106" i="7" s="1"/>
  <c r="L504" i="7" s="1"/>
  <c r="O594" i="7"/>
  <c r="M46" i="7"/>
  <c r="M45" i="7" s="1"/>
  <c r="M444" i="7" s="1"/>
  <c r="Q46" i="7"/>
  <c r="Q45" i="7" s="1"/>
  <c r="Q444" i="7" s="1"/>
  <c r="I66" i="7"/>
  <c r="I65" i="7" s="1"/>
  <c r="I464" i="7" s="1"/>
  <c r="M66" i="7"/>
  <c r="M65" i="7" s="1"/>
  <c r="M464" i="7" s="1"/>
  <c r="Q66" i="7"/>
  <c r="Q65" i="7" s="1"/>
  <c r="Q464" i="7" s="1"/>
  <c r="K76" i="7"/>
  <c r="K75" i="7" s="1"/>
  <c r="K474" i="7" s="1"/>
  <c r="O76" i="7"/>
  <c r="O75" i="7" s="1"/>
  <c r="O474" i="7" s="1"/>
  <c r="I86" i="7"/>
  <c r="M86" i="7"/>
  <c r="Q86" i="7"/>
  <c r="I127" i="7"/>
  <c r="I126" i="7" s="1"/>
  <c r="I524" i="7" s="1"/>
  <c r="M127" i="7"/>
  <c r="M126" i="7" s="1"/>
  <c r="M524" i="7" s="1"/>
  <c r="Q127" i="7"/>
  <c r="Q126" i="7" s="1"/>
  <c r="Q524" i="7" s="1"/>
  <c r="I137" i="7"/>
  <c r="I136" i="7" s="1"/>
  <c r="I534" i="7" s="1"/>
  <c r="Q137" i="7"/>
  <c r="Q136" i="7" s="1"/>
  <c r="Q534" i="7" s="1"/>
  <c r="L147" i="7"/>
  <c r="L146" i="7" s="1"/>
  <c r="L544" i="7" s="1"/>
  <c r="K167" i="7"/>
  <c r="K166" i="7" s="1"/>
  <c r="K564" i="7" s="1"/>
  <c r="K594" i="7"/>
  <c r="I207" i="7"/>
  <c r="I206" i="7" s="1"/>
  <c r="M207" i="7"/>
  <c r="M206" i="7" s="1"/>
  <c r="M604" i="7" s="1"/>
  <c r="Q207" i="7"/>
  <c r="Q206" i="7" s="1"/>
  <c r="Q604" i="7" s="1"/>
  <c r="R227" i="7"/>
  <c r="R226" i="7" s="1"/>
  <c r="R624" i="7" s="1"/>
  <c r="K227" i="7"/>
  <c r="K226" i="7" s="1"/>
  <c r="K624" i="7" s="1"/>
  <c r="O227" i="7"/>
  <c r="O226" i="7" s="1"/>
  <c r="O624" i="7" s="1"/>
  <c r="G257" i="7"/>
  <c r="G256" i="7" s="1"/>
  <c r="G654" i="7" s="1"/>
  <c r="G656" i="7" s="1"/>
  <c r="G659" i="7" s="1"/>
  <c r="L257" i="7"/>
  <c r="L256" i="7" s="1"/>
  <c r="L654" i="7" s="1"/>
  <c r="P257" i="7"/>
  <c r="P256" i="7" s="1"/>
  <c r="P654" i="7" s="1"/>
  <c r="K297" i="7"/>
  <c r="K296" i="7" s="1"/>
  <c r="K694" i="7" s="1"/>
  <c r="O297" i="7"/>
  <c r="O296" i="7" s="1"/>
  <c r="O694" i="7" s="1"/>
  <c r="J337" i="7"/>
  <c r="J336" i="7" s="1"/>
  <c r="J734" i="7" s="1"/>
  <c r="N337" i="7"/>
  <c r="N336" i="7" s="1"/>
  <c r="N734" i="7" s="1"/>
  <c r="R337" i="7"/>
  <c r="R336" i="7" s="1"/>
  <c r="R734" i="7" s="1"/>
  <c r="K347" i="7"/>
  <c r="K346" i="7" s="1"/>
  <c r="K744" i="7" s="1"/>
  <c r="R367" i="7"/>
  <c r="R366" i="7" s="1"/>
  <c r="R764" i="7" s="1"/>
  <c r="K46" i="7"/>
  <c r="K45" i="7" s="1"/>
  <c r="K444" i="7" s="1"/>
  <c r="O46" i="7"/>
  <c r="O45" i="7" s="1"/>
  <c r="O444" i="7" s="1"/>
  <c r="I56" i="7"/>
  <c r="I55" i="7" s="1"/>
  <c r="I454" i="7" s="1"/>
  <c r="M56" i="7"/>
  <c r="M55" i="7" s="1"/>
  <c r="M454" i="7" s="1"/>
  <c r="Q56" i="7"/>
  <c r="Q55" i="7" s="1"/>
  <c r="Q454" i="7" s="1"/>
  <c r="I96" i="7"/>
  <c r="M96" i="7"/>
  <c r="Q96" i="7"/>
  <c r="G117" i="7"/>
  <c r="G116" i="7" s="1"/>
  <c r="G514" i="7" s="1"/>
  <c r="G516" i="7" s="1"/>
  <c r="G519" i="7" s="1"/>
  <c r="K147" i="7"/>
  <c r="K146" i="7" s="1"/>
  <c r="K544" i="7" s="1"/>
  <c r="O147" i="7"/>
  <c r="O146" i="7" s="1"/>
  <c r="O544" i="7" s="1"/>
  <c r="L157" i="7"/>
  <c r="L156" i="7" s="1"/>
  <c r="L554" i="7" s="1"/>
  <c r="I157" i="7"/>
  <c r="I156" i="7" s="1"/>
  <c r="I554" i="7" s="1"/>
  <c r="J177" i="7"/>
  <c r="J176" i="7" s="1"/>
  <c r="J574" i="7" s="1"/>
  <c r="N177" i="7"/>
  <c r="N176" i="7" s="1"/>
  <c r="N574" i="7" s="1"/>
  <c r="R177" i="7"/>
  <c r="R176" i="7" s="1"/>
  <c r="R574" i="7" s="1"/>
  <c r="O187" i="7"/>
  <c r="G187" i="7"/>
  <c r="L187" i="7"/>
  <c r="P187" i="7"/>
  <c r="G237" i="7"/>
  <c r="G236" i="7" s="1"/>
  <c r="G634" i="7" s="1"/>
  <c r="G636" i="7" s="1"/>
  <c r="G639" i="7" s="1"/>
  <c r="L237" i="7"/>
  <c r="L236" i="7" s="1"/>
  <c r="L634" i="7" s="1"/>
  <c r="P237" i="7"/>
  <c r="P236" i="7" s="1"/>
  <c r="P634" i="7" s="1"/>
  <c r="G247" i="7"/>
  <c r="G246" i="7" s="1"/>
  <c r="G644" i="7" s="1"/>
  <c r="G646" i="7" s="1"/>
  <c r="G649" i="7" s="1"/>
  <c r="L277" i="7"/>
  <c r="L276" i="7" s="1"/>
  <c r="L674" i="7" s="1"/>
  <c r="M704" i="7"/>
  <c r="P327" i="7"/>
  <c r="P326" i="7" s="1"/>
  <c r="P724" i="7" s="1"/>
  <c r="L357" i="7"/>
  <c r="L356" i="7" s="1"/>
  <c r="L754" i="7" s="1"/>
  <c r="P357" i="7"/>
  <c r="P356" i="7" s="1"/>
  <c r="P754" i="7" s="1"/>
  <c r="N107" i="7"/>
  <c r="N106" i="7" s="1"/>
  <c r="N504" i="7" s="1"/>
  <c r="K107" i="7"/>
  <c r="K106" i="7" s="1"/>
  <c r="K504" i="7" s="1"/>
  <c r="O107" i="7"/>
  <c r="O106" i="7" s="1"/>
  <c r="O504" i="7" s="1"/>
  <c r="G127" i="7"/>
  <c r="G126" i="7" s="1"/>
  <c r="G524" i="7" s="1"/>
  <c r="G526" i="7" s="1"/>
  <c r="G529" i="7" s="1"/>
  <c r="N137" i="7"/>
  <c r="N136" i="7" s="1"/>
  <c r="N534" i="7" s="1"/>
  <c r="J147" i="7"/>
  <c r="J146" i="7" s="1"/>
  <c r="J544" i="7" s="1"/>
  <c r="P167" i="7"/>
  <c r="P166" i="7" s="1"/>
  <c r="P564" i="7" s="1"/>
  <c r="I167" i="7"/>
  <c r="I166" i="7" s="1"/>
  <c r="I564" i="7" s="1"/>
  <c r="M167" i="7"/>
  <c r="M166" i="7" s="1"/>
  <c r="M564" i="7" s="1"/>
  <c r="Q167" i="7"/>
  <c r="Q166" i="7" s="1"/>
  <c r="Q564" i="7" s="1"/>
  <c r="I177" i="7"/>
  <c r="I176" i="7" s="1"/>
  <c r="I574" i="7" s="1"/>
  <c r="J187" i="7"/>
  <c r="J594" i="7"/>
  <c r="N594" i="7"/>
  <c r="R594" i="7"/>
  <c r="K217" i="7"/>
  <c r="K216" i="7" s="1"/>
  <c r="K614" i="7" s="1"/>
  <c r="O217" i="7"/>
  <c r="O216" i="7" s="1"/>
  <c r="O614" i="7" s="1"/>
  <c r="I227" i="7"/>
  <c r="I226" i="7" s="1"/>
  <c r="I624" i="7" s="1"/>
  <c r="M227" i="7"/>
  <c r="M226" i="7" s="1"/>
  <c r="M624" i="7" s="1"/>
  <c r="Q227" i="7"/>
  <c r="Q226" i="7" s="1"/>
  <c r="Q624" i="7" s="1"/>
  <c r="K237" i="7"/>
  <c r="K236" i="7" s="1"/>
  <c r="K634" i="7" s="1"/>
  <c r="K247" i="7"/>
  <c r="K246" i="7" s="1"/>
  <c r="K644" i="7" s="1"/>
  <c r="O247" i="7"/>
  <c r="O246" i="7" s="1"/>
  <c r="O644" i="7" s="1"/>
  <c r="K257" i="7"/>
  <c r="K256" i="7" s="1"/>
  <c r="K654" i="7" s="1"/>
  <c r="O257" i="7"/>
  <c r="O256" i="7" s="1"/>
  <c r="O654" i="7" s="1"/>
  <c r="K267" i="7"/>
  <c r="K266" i="7" s="1"/>
  <c r="K664" i="7" s="1"/>
  <c r="K277" i="7"/>
  <c r="K276" i="7" s="1"/>
  <c r="K674" i="7" s="1"/>
  <c r="O287" i="7"/>
  <c r="O286" i="7" s="1"/>
  <c r="O684" i="7" s="1"/>
  <c r="G704" i="7"/>
  <c r="G706" i="7" s="1"/>
  <c r="G709" i="7" s="1"/>
  <c r="L704" i="7"/>
  <c r="P704" i="7"/>
  <c r="J317" i="7"/>
  <c r="J316" i="7" s="1"/>
  <c r="J714" i="7" s="1"/>
  <c r="N317" i="7"/>
  <c r="N316" i="7" s="1"/>
  <c r="N714" i="7" s="1"/>
  <c r="R317" i="7"/>
  <c r="R316" i="7" s="1"/>
  <c r="R714" i="7" s="1"/>
  <c r="N327" i="7"/>
  <c r="N326" i="7" s="1"/>
  <c r="N724" i="7" s="1"/>
  <c r="O327" i="7"/>
  <c r="O326" i="7" s="1"/>
  <c r="O724" i="7" s="1"/>
  <c r="P337" i="7"/>
  <c r="P336" i="7" s="1"/>
  <c r="P734" i="7" s="1"/>
  <c r="N357" i="7"/>
  <c r="N356" i="7" s="1"/>
  <c r="N754" i="7" s="1"/>
  <c r="K357" i="7"/>
  <c r="K356" i="7" s="1"/>
  <c r="K754" i="7" s="1"/>
  <c r="J367" i="7"/>
  <c r="J366" i="7" s="1"/>
  <c r="J764" i="7" s="1"/>
  <c r="L387" i="7"/>
  <c r="L386" i="7" s="1"/>
  <c r="L784" i="7" s="1"/>
  <c r="G397" i="7"/>
  <c r="G396" i="7" s="1"/>
  <c r="G794" i="7" s="1"/>
  <c r="G796" i="7" s="1"/>
  <c r="G799" i="7" s="1"/>
  <c r="P397" i="7"/>
  <c r="P396" i="7" s="1"/>
  <c r="P794" i="7" s="1"/>
  <c r="J407" i="7"/>
  <c r="J406" i="7" s="1"/>
  <c r="J804" i="7" s="1"/>
  <c r="N407" i="7"/>
  <c r="N406" i="7" s="1"/>
  <c r="N804" i="7" s="1"/>
  <c r="R407" i="7"/>
  <c r="R406" i="7" s="1"/>
  <c r="R804" i="7" s="1"/>
  <c r="G347" i="7"/>
  <c r="G346" i="7" s="1"/>
  <c r="G744" i="7" s="1"/>
  <c r="G746" i="7" s="1"/>
  <c r="G749" i="7" s="1"/>
  <c r="P347" i="7"/>
  <c r="P346" i="7" s="1"/>
  <c r="P744" i="7" s="1"/>
  <c r="I397" i="7"/>
  <c r="I396" i="7" s="1"/>
  <c r="I794" i="7" s="1"/>
  <c r="G357" i="7"/>
  <c r="G356" i="7" s="1"/>
  <c r="G754" i="7" s="1"/>
  <c r="G756" i="7" s="1"/>
  <c r="G759" i="7" s="1"/>
  <c r="K317" i="7"/>
  <c r="K316" i="7" s="1"/>
  <c r="K714" i="7" s="1"/>
  <c r="O317" i="7"/>
  <c r="O316" i="7" s="1"/>
  <c r="O714" i="7" s="1"/>
  <c r="G377" i="7"/>
  <c r="G376" i="7" s="1"/>
  <c r="G774" i="7" s="1"/>
  <c r="G776" i="7" s="1"/>
  <c r="G779" i="7" s="1"/>
  <c r="L377" i="7"/>
  <c r="L376" i="7" s="1"/>
  <c r="L774" i="7" s="1"/>
  <c r="R387" i="7"/>
  <c r="R386" i="7" s="1"/>
  <c r="R784" i="7" s="1"/>
  <c r="G317" i="7"/>
  <c r="G316" i="7" s="1"/>
  <c r="G714" i="7" s="1"/>
  <c r="G716" i="7" s="1"/>
  <c r="G719" i="7" s="1"/>
  <c r="L317" i="7"/>
  <c r="L316" i="7" s="1"/>
  <c r="L714" i="7" s="1"/>
  <c r="P317" i="7"/>
  <c r="P316" i="7" s="1"/>
  <c r="P714" i="7" s="1"/>
  <c r="G337" i="7"/>
  <c r="G336" i="7" s="1"/>
  <c r="G734" i="7" s="1"/>
  <c r="G736" i="7" s="1"/>
  <c r="G739" i="7" s="1"/>
  <c r="L337" i="7"/>
  <c r="L336" i="7" s="1"/>
  <c r="L734" i="7" s="1"/>
  <c r="R347" i="7"/>
  <c r="R346" i="7" s="1"/>
  <c r="R744" i="7" s="1"/>
  <c r="J357" i="7"/>
  <c r="J356" i="7" s="1"/>
  <c r="J754" i="7" s="1"/>
  <c r="G367" i="7"/>
  <c r="G366" i="7" s="1"/>
  <c r="G764" i="7" s="1"/>
  <c r="G766" i="7" s="1"/>
  <c r="G769" i="7" s="1"/>
  <c r="K704" i="7"/>
  <c r="O704" i="7"/>
  <c r="G327" i="7"/>
  <c r="G326" i="7" s="1"/>
  <c r="G724" i="7" s="1"/>
  <c r="G726" i="7" s="1"/>
  <c r="G729" i="7" s="1"/>
  <c r="I327" i="7"/>
  <c r="I326" i="7" s="1"/>
  <c r="I724" i="7" s="1"/>
  <c r="M327" i="7"/>
  <c r="M326" i="7" s="1"/>
  <c r="M724" i="7" s="1"/>
  <c r="Q327" i="7"/>
  <c r="Q326" i="7" s="1"/>
  <c r="Q724" i="7" s="1"/>
  <c r="I367" i="7"/>
  <c r="I366" i="7" s="1"/>
  <c r="I764" i="7" s="1"/>
  <c r="M367" i="7"/>
  <c r="M366" i="7" s="1"/>
  <c r="M764" i="7" s="1"/>
  <c r="Q367" i="7"/>
  <c r="Q366" i="7" s="1"/>
  <c r="Q764" i="7" s="1"/>
  <c r="I337" i="7"/>
  <c r="I336" i="7" s="1"/>
  <c r="I734" i="7" s="1"/>
  <c r="M337" i="7"/>
  <c r="M336" i="7" s="1"/>
  <c r="M734" i="7" s="1"/>
  <c r="Q337" i="7"/>
  <c r="Q336" i="7" s="1"/>
  <c r="Q734" i="7" s="1"/>
  <c r="I377" i="7"/>
  <c r="I376" i="7" s="1"/>
  <c r="I774" i="7" s="1"/>
  <c r="M377" i="7"/>
  <c r="M376" i="7" s="1"/>
  <c r="M774" i="7" s="1"/>
  <c r="Q377" i="7"/>
  <c r="Q376" i="7" s="1"/>
  <c r="Q774" i="7" s="1"/>
  <c r="G297" i="7"/>
  <c r="G296" i="7" s="1"/>
  <c r="G694" i="7" s="1"/>
  <c r="G696" i="7" s="1"/>
  <c r="G699" i="7" s="1"/>
  <c r="G167" i="7"/>
  <c r="G166" i="7" s="1"/>
  <c r="G564" i="7" s="1"/>
  <c r="G566" i="7" s="1"/>
  <c r="G569" i="7" s="1"/>
  <c r="K187" i="7"/>
  <c r="R167" i="7"/>
  <c r="R166" i="7" s="1"/>
  <c r="R564" i="7" s="1"/>
  <c r="I594" i="7"/>
  <c r="M594" i="7"/>
  <c r="Q594" i="7"/>
  <c r="G207" i="7"/>
  <c r="G206" i="7" s="1"/>
  <c r="L207" i="7"/>
  <c r="L206" i="7" s="1"/>
  <c r="L604" i="7" s="1"/>
  <c r="P207" i="7"/>
  <c r="P206" i="7" s="1"/>
  <c r="P604" i="7" s="1"/>
  <c r="I217" i="7"/>
  <c r="I216" i="7" s="1"/>
  <c r="I614" i="7" s="1"/>
  <c r="M217" i="7"/>
  <c r="M216" i="7" s="1"/>
  <c r="M614" i="7" s="1"/>
  <c r="Q217" i="7"/>
  <c r="Q216" i="7" s="1"/>
  <c r="Q614" i="7" s="1"/>
  <c r="J287" i="7"/>
  <c r="J286" i="7" s="1"/>
  <c r="J684" i="7" s="1"/>
  <c r="N287" i="7"/>
  <c r="N286" i="7" s="1"/>
  <c r="N684" i="7" s="1"/>
  <c r="R287" i="7"/>
  <c r="R286" i="7" s="1"/>
  <c r="R684" i="7" s="1"/>
  <c r="J247" i="7"/>
  <c r="J246" i="7" s="1"/>
  <c r="J644" i="7" s="1"/>
  <c r="N247" i="7"/>
  <c r="N246" i="7" s="1"/>
  <c r="N644" i="7" s="1"/>
  <c r="R247" i="7"/>
  <c r="R246" i="7" s="1"/>
  <c r="R644" i="7" s="1"/>
  <c r="G177" i="7"/>
  <c r="G176" i="7" s="1"/>
  <c r="G574" i="7" s="1"/>
  <c r="G576" i="7" s="1"/>
  <c r="G579" i="7" s="1"/>
  <c r="L177" i="7"/>
  <c r="L176" i="7" s="1"/>
  <c r="L574" i="7" s="1"/>
  <c r="P177" i="7"/>
  <c r="P176" i="7" s="1"/>
  <c r="P574" i="7" s="1"/>
  <c r="G594" i="7"/>
  <c r="G596" i="7" s="1"/>
  <c r="G599" i="7" s="1"/>
  <c r="L594" i="7"/>
  <c r="P594" i="7"/>
  <c r="G217" i="7"/>
  <c r="G216" i="7" s="1"/>
  <c r="G614" i="7" s="1"/>
  <c r="G616" i="7" s="1"/>
  <c r="G619" i="7" s="1"/>
  <c r="L217" i="7"/>
  <c r="L216" i="7" s="1"/>
  <c r="L614" i="7" s="1"/>
  <c r="P217" i="7"/>
  <c r="P216" i="7" s="1"/>
  <c r="P614" i="7" s="1"/>
  <c r="I237" i="7"/>
  <c r="I236" i="7" s="1"/>
  <c r="I634" i="7" s="1"/>
  <c r="M237" i="7"/>
  <c r="M236" i="7" s="1"/>
  <c r="M634" i="7" s="1"/>
  <c r="Q237" i="7"/>
  <c r="Q236" i="7" s="1"/>
  <c r="Q634" i="7" s="1"/>
  <c r="I257" i="7"/>
  <c r="I256" i="7" s="1"/>
  <c r="I654" i="7" s="1"/>
  <c r="M257" i="7"/>
  <c r="M256" i="7" s="1"/>
  <c r="M654" i="7" s="1"/>
  <c r="Q257" i="7"/>
  <c r="Q256" i="7" s="1"/>
  <c r="Q654" i="7" s="1"/>
  <c r="J267" i="7"/>
  <c r="J266" i="7" s="1"/>
  <c r="J664" i="7" s="1"/>
  <c r="N267" i="7"/>
  <c r="N266" i="7" s="1"/>
  <c r="N664" i="7" s="1"/>
  <c r="R267" i="7"/>
  <c r="R266" i="7" s="1"/>
  <c r="R664" i="7" s="1"/>
  <c r="I297" i="7"/>
  <c r="I296" i="7" s="1"/>
  <c r="I694" i="7" s="1"/>
  <c r="M297" i="7"/>
  <c r="M296" i="7" s="1"/>
  <c r="M694" i="7" s="1"/>
  <c r="Q297" i="7"/>
  <c r="Q296" i="7" s="1"/>
  <c r="Q694" i="7" s="1"/>
  <c r="I247" i="7"/>
  <c r="I246" i="7" s="1"/>
  <c r="I644" i="7" s="1"/>
  <c r="M247" i="7"/>
  <c r="M246" i="7" s="1"/>
  <c r="M644" i="7" s="1"/>
  <c r="Q247" i="7"/>
  <c r="Q246" i="7" s="1"/>
  <c r="Q644" i="7" s="1"/>
  <c r="J257" i="7"/>
  <c r="J256" i="7" s="1"/>
  <c r="J654" i="7" s="1"/>
  <c r="N257" i="7"/>
  <c r="N256" i="7" s="1"/>
  <c r="N654" i="7" s="1"/>
  <c r="R257" i="7"/>
  <c r="R256" i="7" s="1"/>
  <c r="R654" i="7" s="1"/>
  <c r="I287" i="7"/>
  <c r="I286" i="7" s="1"/>
  <c r="I684" i="7" s="1"/>
  <c r="M287" i="7"/>
  <c r="M286" i="7" s="1"/>
  <c r="M684" i="7" s="1"/>
  <c r="Q287" i="7"/>
  <c r="Q286" i="7" s="1"/>
  <c r="Q684" i="7" s="1"/>
  <c r="J297" i="7"/>
  <c r="J296" i="7" s="1"/>
  <c r="J694" i="7" s="1"/>
  <c r="N297" i="7"/>
  <c r="N296" i="7" s="1"/>
  <c r="N694" i="7" s="1"/>
  <c r="R297" i="7"/>
  <c r="R296" i="7" s="1"/>
  <c r="R694" i="7" s="1"/>
  <c r="K96" i="7"/>
  <c r="K95" i="7" s="1"/>
  <c r="G107" i="7"/>
  <c r="G106" i="7" s="1"/>
  <c r="G504" i="7" s="1"/>
  <c r="G506" i="7" s="1"/>
  <c r="G509" i="7" s="1"/>
  <c r="P107" i="7"/>
  <c r="P106" i="7" s="1"/>
  <c r="P504" i="7" s="1"/>
  <c r="G147" i="7"/>
  <c r="G146" i="7" s="1"/>
  <c r="G544" i="7" s="1"/>
  <c r="G546" i="7" s="1"/>
  <c r="G549" i="7" s="1"/>
  <c r="P147" i="7"/>
  <c r="P146" i="7" s="1"/>
  <c r="P544" i="7" s="1"/>
  <c r="K117" i="7"/>
  <c r="K116" i="7" s="1"/>
  <c r="K514" i="7" s="1"/>
  <c r="O117" i="7"/>
  <c r="O116" i="7" s="1"/>
  <c r="O514" i="7" s="1"/>
  <c r="K157" i="7"/>
  <c r="K156" i="7" s="1"/>
  <c r="K554" i="7" s="1"/>
  <c r="O157" i="7"/>
  <c r="O156" i="7" s="1"/>
  <c r="O554" i="7" s="1"/>
  <c r="K127" i="7"/>
  <c r="K126" i="7" s="1"/>
  <c r="K524" i="7" s="1"/>
  <c r="O127" i="7"/>
  <c r="O126" i="7" s="1"/>
  <c r="O524" i="7" s="1"/>
  <c r="G96" i="7"/>
  <c r="G95" i="7" s="1"/>
  <c r="L96" i="7"/>
  <c r="L95" i="7" s="1"/>
  <c r="P96" i="7"/>
  <c r="K137" i="7"/>
  <c r="K136" i="7" s="1"/>
  <c r="K534" i="7" s="1"/>
  <c r="O137" i="7"/>
  <c r="O136" i="7" s="1"/>
  <c r="O534" i="7" s="1"/>
  <c r="L46" i="7"/>
  <c r="L45" i="7" s="1"/>
  <c r="L444" i="7" s="1"/>
  <c r="P46" i="7"/>
  <c r="P45" i="7" s="1"/>
  <c r="P444" i="7" s="1"/>
  <c r="K56" i="7"/>
  <c r="K55" i="7" s="1"/>
  <c r="K454" i="7" s="1"/>
  <c r="O56" i="7"/>
  <c r="O55" i="7" s="1"/>
  <c r="O454" i="7" s="1"/>
  <c r="K66" i="7"/>
  <c r="K65" i="7" s="1"/>
  <c r="K464" i="7" s="1"/>
  <c r="O66" i="7"/>
  <c r="O65" i="7" s="1"/>
  <c r="O464" i="7" s="1"/>
  <c r="I76" i="7"/>
  <c r="I75" i="7" s="1"/>
  <c r="I474" i="7" s="1"/>
  <c r="M76" i="7"/>
  <c r="M75" i="7" s="1"/>
  <c r="M474" i="7" s="1"/>
  <c r="Q76" i="7"/>
  <c r="Q75" i="7" s="1"/>
  <c r="Q474" i="7" s="1"/>
  <c r="K86" i="7"/>
  <c r="K85" i="7" s="1"/>
  <c r="O86" i="7"/>
  <c r="O85" i="7" s="1"/>
  <c r="G76" i="7"/>
  <c r="G75" i="7" s="1"/>
  <c r="G474" i="7" s="1"/>
  <c r="G476" i="7" s="1"/>
  <c r="G479" i="7" s="1"/>
  <c r="I46" i="7"/>
  <c r="I45" i="7" s="1"/>
  <c r="I444" i="7" s="1"/>
  <c r="G45" i="7"/>
  <c r="G446" i="7" s="1"/>
  <c r="G449" i="7" s="1"/>
  <c r="R34" i="7"/>
  <c r="Q34" i="7"/>
  <c r="P34" i="7"/>
  <c r="O34" i="7"/>
  <c r="N34" i="7"/>
  <c r="M34" i="7"/>
  <c r="L34" i="7"/>
  <c r="K34" i="7"/>
  <c r="J34" i="7"/>
  <c r="I34" i="7"/>
  <c r="G34" i="7"/>
  <c r="J435" i="7"/>
  <c r="K435" i="7" s="1"/>
  <c r="L435" i="7" s="1"/>
  <c r="M435" i="7" s="1"/>
  <c r="N435" i="7" s="1"/>
  <c r="O435" i="7" s="1"/>
  <c r="P435" i="7" s="1"/>
  <c r="Q435" i="7" s="1"/>
  <c r="R435" i="7" s="1"/>
  <c r="J425" i="7"/>
  <c r="K425" i="7" s="1"/>
  <c r="L425" i="7" s="1"/>
  <c r="M425" i="7" s="1"/>
  <c r="N425" i="7" s="1"/>
  <c r="O425" i="7" s="1"/>
  <c r="P425" i="7" s="1"/>
  <c r="Q425" i="7" s="1"/>
  <c r="R425" i="7" s="1"/>
  <c r="R23" i="7"/>
  <c r="Q23" i="7"/>
  <c r="P23" i="7"/>
  <c r="O23" i="7"/>
  <c r="N23" i="7"/>
  <c r="M23" i="7"/>
  <c r="L23" i="7"/>
  <c r="K23" i="7"/>
  <c r="J23" i="7"/>
  <c r="I23" i="7"/>
  <c r="G23" i="7"/>
  <c r="D19" i="7"/>
  <c r="D30" i="7" s="1"/>
  <c r="D40" i="7" s="1"/>
  <c r="D50" i="7" s="1"/>
  <c r="D20" i="7"/>
  <c r="D31" i="7" s="1"/>
  <c r="D41" i="7" s="1"/>
  <c r="D51" i="7" s="1"/>
  <c r="D21" i="7"/>
  <c r="D32" i="7" s="1"/>
  <c r="D42" i="7" s="1"/>
  <c r="D52" i="7" s="1"/>
  <c r="D22" i="7"/>
  <c r="D33" i="7" s="1"/>
  <c r="D43" i="7" s="1"/>
  <c r="D53" i="7" s="1"/>
  <c r="D23" i="7"/>
  <c r="D34" i="7" s="1"/>
  <c r="D44" i="7" s="1"/>
  <c r="D54" i="7" s="1"/>
  <c r="D24" i="7"/>
  <c r="D35" i="7" s="1"/>
  <c r="D45" i="7" s="1"/>
  <c r="D55" i="7" s="1"/>
  <c r="D25" i="7"/>
  <c r="D36" i="7" s="1"/>
  <c r="D46" i="7" s="1"/>
  <c r="D56" i="7" s="1"/>
  <c r="D66" i="7" s="1"/>
  <c r="D18" i="7"/>
  <c r="D29" i="7" s="1"/>
  <c r="D39" i="7" s="1"/>
  <c r="D49" i="7" s="1"/>
  <c r="D59" i="7" s="1"/>
  <c r="D69" i="7" s="1"/>
  <c r="D79" i="7" s="1"/>
  <c r="D89" i="7" s="1"/>
  <c r="D100" i="7" s="1"/>
  <c r="D110" i="7" s="1"/>
  <c r="D120" i="7" s="1"/>
  <c r="D130" i="7" s="1"/>
  <c r="D140" i="7" s="1"/>
  <c r="D150" i="7" s="1"/>
  <c r="D160" i="7" s="1"/>
  <c r="D170" i="7" s="1"/>
  <c r="D180" i="7" s="1"/>
  <c r="D190" i="7" s="1"/>
  <c r="D200" i="7" s="1"/>
  <c r="D210" i="7" s="1"/>
  <c r="D220" i="7" s="1"/>
  <c r="D230" i="7" s="1"/>
  <c r="D240" i="7" s="1"/>
  <c r="D250" i="7" s="1"/>
  <c r="D260" i="7" s="1"/>
  <c r="D270" i="7" s="1"/>
  <c r="D280" i="7" s="1"/>
  <c r="D290" i="7" s="1"/>
  <c r="D300" i="7" s="1"/>
  <c r="D310" i="7" s="1"/>
  <c r="D320" i="7" s="1"/>
  <c r="D330" i="7" s="1"/>
  <c r="D340" i="7" s="1"/>
  <c r="D350" i="7" s="1"/>
  <c r="D360" i="7" s="1"/>
  <c r="D370" i="7" s="1"/>
  <c r="D380" i="7" s="1"/>
  <c r="D390" i="7" s="1"/>
  <c r="D400" i="7" s="1"/>
  <c r="D426" i="7"/>
  <c r="D436" i="7" s="1"/>
  <c r="D446" i="7" s="1"/>
  <c r="D427" i="7"/>
  <c r="D437" i="7" s="1"/>
  <c r="D447" i="7" s="1"/>
  <c r="D428" i="7"/>
  <c r="D438" i="7" s="1"/>
  <c r="D448" i="7" s="1"/>
  <c r="D429" i="7"/>
  <c r="D430" i="7"/>
  <c r="D440" i="7" s="1"/>
  <c r="D450" i="7" s="1"/>
  <c r="D460" i="7" s="1"/>
  <c r="J420" i="7"/>
  <c r="K420" i="7" s="1"/>
  <c r="L420" i="7" s="1"/>
  <c r="M420" i="7" s="1"/>
  <c r="N420" i="7" s="1"/>
  <c r="O420" i="7" s="1"/>
  <c r="P420" i="7" s="1"/>
  <c r="Q420" i="7" s="1"/>
  <c r="R420" i="7" s="1"/>
  <c r="J415" i="7"/>
  <c r="K415" i="7" s="1"/>
  <c r="L415" i="7" s="1"/>
  <c r="M415" i="7" s="1"/>
  <c r="N415" i="7" s="1"/>
  <c r="O415" i="7" s="1"/>
  <c r="P415" i="7" s="1"/>
  <c r="Q415" i="7" s="1"/>
  <c r="R415" i="7" s="1"/>
  <c r="D414" i="7"/>
  <c r="D424" i="7" s="1"/>
  <c r="D434" i="7" s="1"/>
  <c r="D444" i="7" s="1"/>
  <c r="D454" i="7" s="1"/>
  <c r="I13" i="7"/>
  <c r="J13" i="7"/>
  <c r="K13" i="7"/>
  <c r="L13" i="7"/>
  <c r="M13" i="7"/>
  <c r="N13" i="7"/>
  <c r="O13" i="7"/>
  <c r="P13" i="7"/>
  <c r="Q13" i="7"/>
  <c r="R13" i="7"/>
  <c r="G13" i="7"/>
  <c r="D413" i="7"/>
  <c r="D423" i="7" s="1"/>
  <c r="D433" i="7" s="1"/>
  <c r="D443" i="7" s="1"/>
  <c r="I31" i="7"/>
  <c r="J31" i="7"/>
  <c r="K31" i="7"/>
  <c r="L31" i="7"/>
  <c r="M31" i="7"/>
  <c r="N31" i="7"/>
  <c r="O31" i="7"/>
  <c r="P31" i="7"/>
  <c r="Q31" i="7"/>
  <c r="R31" i="7"/>
  <c r="G31" i="7"/>
  <c r="I20" i="7"/>
  <c r="J20" i="7"/>
  <c r="K20" i="7"/>
  <c r="L20" i="7"/>
  <c r="M20" i="7"/>
  <c r="N20" i="7"/>
  <c r="O20" i="7"/>
  <c r="P20" i="7"/>
  <c r="Q20" i="7"/>
  <c r="R20" i="7"/>
  <c r="G20" i="7"/>
  <c r="R10" i="7"/>
  <c r="R17" i="7"/>
  <c r="R28" i="7" s="1"/>
  <c r="D17" i="7"/>
  <c r="D28" i="7" s="1"/>
  <c r="C17" i="7"/>
  <c r="C429" i="7" s="1"/>
  <c r="C823" i="7" s="1"/>
  <c r="I10" i="7"/>
  <c r="J10" i="7"/>
  <c r="K10" i="7"/>
  <c r="L10" i="7"/>
  <c r="M10" i="7"/>
  <c r="N10" i="7"/>
  <c r="O10" i="7"/>
  <c r="P10" i="7"/>
  <c r="Q10" i="7"/>
  <c r="G10" i="7"/>
  <c r="K17" i="7"/>
  <c r="K28" i="7" s="1"/>
  <c r="L17" i="7"/>
  <c r="L28" i="7" s="1"/>
  <c r="M17" i="7"/>
  <c r="M28" i="7" s="1"/>
  <c r="N17" i="7"/>
  <c r="N28" i="7" s="1"/>
  <c r="O17" i="7"/>
  <c r="O28" i="7" s="1"/>
  <c r="P17" i="7"/>
  <c r="P28" i="7" s="1"/>
  <c r="Q17" i="7"/>
  <c r="Q28" i="7" s="1"/>
  <c r="J17" i="7"/>
  <c r="J28" i="7" s="1"/>
  <c r="I17" i="7"/>
  <c r="I28" i="7" s="1"/>
  <c r="G7" i="7"/>
  <c r="G17" i="7" s="1"/>
  <c r="G28" i="7" s="1"/>
  <c r="C28" i="7"/>
  <c r="C439" i="7" s="1"/>
  <c r="C824" i="7" s="1"/>
  <c r="G95" i="5"/>
  <c r="H95" i="5"/>
  <c r="I95" i="5"/>
  <c r="J95" i="5"/>
  <c r="K95" i="5"/>
  <c r="L95" i="5"/>
  <c r="M95" i="5"/>
  <c r="N95" i="5"/>
  <c r="O95" i="5"/>
  <c r="F95" i="5"/>
  <c r="J45" i="4"/>
  <c r="F328" i="5"/>
  <c r="F373" i="5"/>
  <c r="C152" i="5"/>
  <c r="C153" i="5"/>
  <c r="C198" i="5" s="1"/>
  <c r="C241" i="5" s="1"/>
  <c r="C154" i="5"/>
  <c r="C199" i="5" s="1"/>
  <c r="C242" i="5" s="1"/>
  <c r="B153" i="5"/>
  <c r="B154" i="5"/>
  <c r="F147" i="5"/>
  <c r="F148" i="5" s="1"/>
  <c r="F191" i="5" s="1"/>
  <c r="Q196" i="5"/>
  <c r="Q239" i="5" s="1"/>
  <c r="P196" i="5"/>
  <c r="P239" i="5" s="1"/>
  <c r="F196" i="5"/>
  <c r="F239" i="5" s="1"/>
  <c r="C196" i="5"/>
  <c r="C239" i="5" s="1"/>
  <c r="B196" i="5"/>
  <c r="B239" i="5" s="1"/>
  <c r="G151" i="5"/>
  <c r="U3" i="4"/>
  <c r="G99" i="5"/>
  <c r="H99" i="5"/>
  <c r="I99" i="5"/>
  <c r="J99" i="5"/>
  <c r="K99" i="5"/>
  <c r="L99" i="5"/>
  <c r="M99" i="5"/>
  <c r="N99" i="5"/>
  <c r="O99" i="5"/>
  <c r="G100" i="5"/>
  <c r="H100" i="5"/>
  <c r="I100" i="5"/>
  <c r="J100" i="5"/>
  <c r="K100" i="5"/>
  <c r="L100" i="5"/>
  <c r="M100" i="5"/>
  <c r="N100" i="5"/>
  <c r="O100" i="5"/>
  <c r="G101" i="5"/>
  <c r="H101" i="5"/>
  <c r="I101" i="5"/>
  <c r="J101" i="5"/>
  <c r="K101" i="5"/>
  <c r="L101" i="5"/>
  <c r="M101" i="5"/>
  <c r="N101" i="5"/>
  <c r="O101" i="5"/>
  <c r="F100" i="5"/>
  <c r="F101" i="5"/>
  <c r="F99" i="5"/>
  <c r="P55" i="5"/>
  <c r="P56" i="5"/>
  <c r="P53" i="5"/>
  <c r="P98" i="5" s="1"/>
  <c r="P374" i="5" s="1"/>
  <c r="Q53" i="5"/>
  <c r="Q98" i="5" s="1"/>
  <c r="Q374" i="5" s="1"/>
  <c r="C377" i="5"/>
  <c r="C376" i="5"/>
  <c r="Q54" i="5"/>
  <c r="B56" i="5"/>
  <c r="B55" i="5"/>
  <c r="B100" i="5" s="1"/>
  <c r="B376" i="5" s="1"/>
  <c r="P10" i="5"/>
  <c r="Q10" i="5" s="1"/>
  <c r="P11" i="5"/>
  <c r="Q11" i="5" s="1"/>
  <c r="C53" i="5"/>
  <c r="C98" i="5" s="1"/>
  <c r="C374" i="5" s="1"/>
  <c r="B53" i="5"/>
  <c r="B98" i="5" s="1"/>
  <c r="B374" i="5" s="1"/>
  <c r="F53" i="5"/>
  <c r="F98" i="5" s="1"/>
  <c r="F374" i="5" s="1"/>
  <c r="G8" i="5"/>
  <c r="R418" i="7" l="1"/>
  <c r="Q418" i="7"/>
  <c r="P15" i="7"/>
  <c r="P418" i="7"/>
  <c r="O418" i="7"/>
  <c r="N418" i="7"/>
  <c r="M418" i="7"/>
  <c r="L15" i="7"/>
  <c r="L418" i="7"/>
  <c r="K418" i="7"/>
  <c r="J418" i="7"/>
  <c r="I418" i="7"/>
  <c r="Q15" i="7"/>
  <c r="Q14" i="7" s="1"/>
  <c r="R15" i="7"/>
  <c r="R14" i="7" s="1"/>
  <c r="M15" i="7"/>
  <c r="I15" i="7"/>
  <c r="G36" i="7"/>
  <c r="G433" i="7"/>
  <c r="G434" i="7" s="1"/>
  <c r="G436" i="7" s="1"/>
  <c r="G439" i="7" s="1"/>
  <c r="G438" i="7"/>
  <c r="G25" i="7"/>
  <c r="G423" i="7"/>
  <c r="G428" i="7"/>
  <c r="R36" i="7"/>
  <c r="R35" i="7" s="1"/>
  <c r="N36" i="7"/>
  <c r="J36" i="7"/>
  <c r="Q36" i="7"/>
  <c r="Q35" i="7" s="1"/>
  <c r="M36" i="7"/>
  <c r="I36" i="7"/>
  <c r="P36" i="7"/>
  <c r="P35" i="7" s="1"/>
  <c r="L36" i="7"/>
  <c r="O36" i="7"/>
  <c r="K36" i="7"/>
  <c r="R25" i="7"/>
  <c r="R423" i="7"/>
  <c r="R428" i="7"/>
  <c r="J25" i="7"/>
  <c r="J423" i="7"/>
  <c r="J428" i="7"/>
  <c r="Q25" i="7"/>
  <c r="Q423" i="7"/>
  <c r="Q428" i="7"/>
  <c r="M25" i="7"/>
  <c r="M423" i="7"/>
  <c r="M428" i="7"/>
  <c r="P25" i="7"/>
  <c r="P428" i="7"/>
  <c r="P423" i="7"/>
  <c r="L25" i="7"/>
  <c r="L428" i="7"/>
  <c r="L423" i="7"/>
  <c r="N25" i="7"/>
  <c r="N423" i="7"/>
  <c r="N428" i="7"/>
  <c r="I25" i="7"/>
  <c r="I423" i="7"/>
  <c r="I428" i="7"/>
  <c r="O25" i="7"/>
  <c r="O428" i="7"/>
  <c r="O423" i="7"/>
  <c r="K25" i="7"/>
  <c r="K428" i="7"/>
  <c r="K423" i="7"/>
  <c r="G418" i="7"/>
  <c r="O15" i="7"/>
  <c r="K15" i="7"/>
  <c r="N15" i="7"/>
  <c r="J15" i="7"/>
  <c r="G15" i="7"/>
  <c r="I604" i="7"/>
  <c r="G604" i="7"/>
  <c r="G606" i="7" s="1"/>
  <c r="G609" i="7" s="1"/>
  <c r="K186" i="7"/>
  <c r="K584" i="7" s="1"/>
  <c r="G186" i="7"/>
  <c r="G584" i="7" s="1"/>
  <c r="G586" i="7" s="1"/>
  <c r="I186" i="7"/>
  <c r="I584" i="7" s="1"/>
  <c r="N186" i="7"/>
  <c r="N584" i="7" s="1"/>
  <c r="J186" i="7"/>
  <c r="J584" i="7" s="1"/>
  <c r="P186" i="7"/>
  <c r="P584" i="7" s="1"/>
  <c r="Q186" i="7"/>
  <c r="Q584" i="7" s="1"/>
  <c r="O186" i="7"/>
  <c r="O584" i="7" s="1"/>
  <c r="L186" i="7"/>
  <c r="L584" i="7" s="1"/>
  <c r="M186" i="7"/>
  <c r="M584" i="7" s="1"/>
  <c r="R186" i="7"/>
  <c r="R584" i="7" s="1"/>
  <c r="C197" i="5"/>
  <c r="C240" i="5" s="1"/>
  <c r="C193" i="5"/>
  <c r="D439" i="7"/>
  <c r="L805" i="7"/>
  <c r="F821" i="7"/>
  <c r="T436" i="7"/>
  <c r="T426" i="7"/>
  <c r="B199" i="5"/>
  <c r="B242" i="5" s="1"/>
  <c r="B198" i="5"/>
  <c r="B241" i="5" s="1"/>
  <c r="F112" i="5"/>
  <c r="P110" i="5"/>
  <c r="Q110" i="5" s="1"/>
  <c r="G111" i="5"/>
  <c r="G809" i="7"/>
  <c r="G53" i="5"/>
  <c r="G98" i="5" s="1"/>
  <c r="G374" i="5" s="1"/>
  <c r="G284" i="5"/>
  <c r="F228" i="5"/>
  <c r="F361" i="5" s="1"/>
  <c r="F230" i="5"/>
  <c r="F363" i="5" s="1"/>
  <c r="F232" i="5"/>
  <c r="F365" i="5" s="1"/>
  <c r="F234" i="5"/>
  <c r="F367" i="5" s="1"/>
  <c r="F236" i="5"/>
  <c r="F227" i="5"/>
  <c r="F360" i="5" s="1"/>
  <c r="F229" i="5"/>
  <c r="F231" i="5"/>
  <c r="F233" i="5"/>
  <c r="F235" i="5"/>
  <c r="F368" i="5" s="1"/>
  <c r="Q106" i="5"/>
  <c r="Q104" i="5"/>
  <c r="Q103" i="5"/>
  <c r="Q109" i="5"/>
  <c r="Q107" i="5"/>
  <c r="Q102" i="5"/>
  <c r="Q108" i="5"/>
  <c r="Q105" i="5"/>
  <c r="C326" i="5"/>
  <c r="F199" i="5"/>
  <c r="F332" i="5" s="1"/>
  <c r="F203" i="5"/>
  <c r="F336" i="5" s="1"/>
  <c r="F207" i="5"/>
  <c r="F340" i="5" s="1"/>
  <c r="F211" i="5"/>
  <c r="F344" i="5" s="1"/>
  <c r="F215" i="5"/>
  <c r="F348" i="5" s="1"/>
  <c r="F219" i="5"/>
  <c r="F352" i="5" s="1"/>
  <c r="F223" i="5"/>
  <c r="F356" i="5" s="1"/>
  <c r="F200" i="5"/>
  <c r="F333" i="5" s="1"/>
  <c r="F205" i="5"/>
  <c r="F338" i="5" s="1"/>
  <c r="F210" i="5"/>
  <c r="F343" i="5" s="1"/>
  <c r="F216" i="5"/>
  <c r="F349" i="5" s="1"/>
  <c r="F221" i="5"/>
  <c r="F354" i="5" s="1"/>
  <c r="F226" i="5"/>
  <c r="F359" i="5" s="1"/>
  <c r="F206" i="5"/>
  <c r="F339" i="5" s="1"/>
  <c r="F217" i="5"/>
  <c r="F350" i="5" s="1"/>
  <c r="F197" i="5"/>
  <c r="F330" i="5" s="1"/>
  <c r="F198" i="5"/>
  <c r="F331" i="5" s="1"/>
  <c r="F204" i="5"/>
  <c r="F337" i="5" s="1"/>
  <c r="F209" i="5"/>
  <c r="F342" i="5" s="1"/>
  <c r="F214" i="5"/>
  <c r="F347" i="5" s="1"/>
  <c r="F220" i="5"/>
  <c r="F353" i="5" s="1"/>
  <c r="F225" i="5"/>
  <c r="F358" i="5" s="1"/>
  <c r="F201" i="5"/>
  <c r="F334" i="5" s="1"/>
  <c r="F212" i="5"/>
  <c r="F345" i="5" s="1"/>
  <c r="F222" i="5"/>
  <c r="F355" i="5" s="1"/>
  <c r="F213" i="5"/>
  <c r="F346" i="5" s="1"/>
  <c r="F218" i="5"/>
  <c r="F351" i="5" s="1"/>
  <c r="F202" i="5"/>
  <c r="F335" i="5" s="1"/>
  <c r="F224" i="5"/>
  <c r="F357" i="5" s="1"/>
  <c r="F208" i="5"/>
  <c r="F341" i="5" s="1"/>
  <c r="C95" i="5"/>
  <c r="F157" i="5"/>
  <c r="F290" i="5" s="1"/>
  <c r="F161" i="5"/>
  <c r="F294" i="5" s="1"/>
  <c r="F165" i="5"/>
  <c r="F298" i="5" s="1"/>
  <c r="F154" i="5"/>
  <c r="F287" i="5" s="1"/>
  <c r="F152" i="5"/>
  <c r="F158" i="5"/>
  <c r="F291" i="5" s="1"/>
  <c r="F163" i="5"/>
  <c r="F296" i="5" s="1"/>
  <c r="F153" i="5"/>
  <c r="F160" i="5"/>
  <c r="F293" i="5" s="1"/>
  <c r="F162" i="5"/>
  <c r="F295" i="5" s="1"/>
  <c r="F159" i="5"/>
  <c r="F292" i="5" s="1"/>
  <c r="F164" i="5"/>
  <c r="F297" i="5" s="1"/>
  <c r="F166" i="5"/>
  <c r="F299" i="5" s="1"/>
  <c r="F155" i="5"/>
  <c r="F288" i="5" s="1"/>
  <c r="F156" i="5"/>
  <c r="F289" i="5" s="1"/>
  <c r="G147" i="5"/>
  <c r="C329" i="5"/>
  <c r="B329" i="5"/>
  <c r="H8" i="5"/>
  <c r="C332" i="5"/>
  <c r="B331" i="5"/>
  <c r="S331" i="5" s="1"/>
  <c r="G484" i="7"/>
  <c r="G486" i="7" s="1"/>
  <c r="G489" i="7" s="1"/>
  <c r="N494" i="7"/>
  <c r="R790" i="7"/>
  <c r="M810" i="7"/>
  <c r="J494" i="7"/>
  <c r="P85" i="7"/>
  <c r="P484" i="7" s="1"/>
  <c r="R494" i="7"/>
  <c r="L484" i="7"/>
  <c r="O484" i="7"/>
  <c r="R3" i="7"/>
  <c r="N3" i="7"/>
  <c r="J3" i="7"/>
  <c r="K484" i="7"/>
  <c r="R24" i="7"/>
  <c r="R424" i="7" s="1"/>
  <c r="Q3" i="7"/>
  <c r="M3" i="7"/>
  <c r="I3" i="7"/>
  <c r="K494" i="7"/>
  <c r="P95" i="7"/>
  <c r="P494" i="7" s="1"/>
  <c r="I95" i="7"/>
  <c r="I494" i="7" s="1"/>
  <c r="Q85" i="7"/>
  <c r="Q484" i="7" s="1"/>
  <c r="R484" i="7"/>
  <c r="L494" i="7"/>
  <c r="M95" i="7"/>
  <c r="M494" i="7" s="1"/>
  <c r="I85" i="7"/>
  <c r="I484" i="7" s="1"/>
  <c r="J484" i="7"/>
  <c r="Q95" i="7"/>
  <c r="Q494" i="7" s="1"/>
  <c r="M85" i="7"/>
  <c r="M484" i="7" s="1"/>
  <c r="N484" i="7"/>
  <c r="O494" i="7"/>
  <c r="G494" i="7"/>
  <c r="G496" i="7" s="1"/>
  <c r="G499" i="7" s="1"/>
  <c r="G3" i="7"/>
  <c r="O3" i="7"/>
  <c r="K3" i="7"/>
  <c r="P3" i="7"/>
  <c r="L3" i="7"/>
  <c r="D456" i="7"/>
  <c r="D466" i="7" s="1"/>
  <c r="D476" i="7" s="1"/>
  <c r="D486" i="7" s="1"/>
  <c r="D496" i="7" s="1"/>
  <c r="D506" i="7" s="1"/>
  <c r="D516" i="7" s="1"/>
  <c r="D526" i="7" s="1"/>
  <c r="D536" i="7" s="1"/>
  <c r="D546" i="7" s="1"/>
  <c r="D556" i="7" s="1"/>
  <c r="D566" i="7" s="1"/>
  <c r="D576" i="7" s="1"/>
  <c r="D586" i="7" s="1"/>
  <c r="D596" i="7" s="1"/>
  <c r="D606" i="7" s="1"/>
  <c r="D616" i="7" s="1"/>
  <c r="D626" i="7" s="1"/>
  <c r="D636" i="7" s="1"/>
  <c r="D646" i="7" s="1"/>
  <c r="D656" i="7" s="1"/>
  <c r="D666" i="7" s="1"/>
  <c r="D676" i="7" s="1"/>
  <c r="D686" i="7" s="1"/>
  <c r="D696" i="7" s="1"/>
  <c r="D706" i="7" s="1"/>
  <c r="D716" i="7" s="1"/>
  <c r="D726" i="7" s="1"/>
  <c r="D736" i="7" s="1"/>
  <c r="D746" i="7" s="1"/>
  <c r="D756" i="7" s="1"/>
  <c r="D766" i="7" s="1"/>
  <c r="D776" i="7" s="1"/>
  <c r="D786" i="7" s="1"/>
  <c r="D796" i="7" s="1"/>
  <c r="D806" i="7" s="1"/>
  <c r="D816" i="7" s="1"/>
  <c r="D470" i="7"/>
  <c r="D480" i="7" s="1"/>
  <c r="D490" i="7" s="1"/>
  <c r="D500" i="7" s="1"/>
  <c r="D510" i="7" s="1"/>
  <c r="D520" i="7" s="1"/>
  <c r="D530" i="7" s="1"/>
  <c r="D540" i="7" s="1"/>
  <c r="D550" i="7" s="1"/>
  <c r="D560" i="7" s="1"/>
  <c r="D570" i="7" s="1"/>
  <c r="D580" i="7" s="1"/>
  <c r="D590" i="7" s="1"/>
  <c r="D600" i="7" s="1"/>
  <c r="D610" i="7" s="1"/>
  <c r="D620" i="7" s="1"/>
  <c r="D630" i="7" s="1"/>
  <c r="D640" i="7" s="1"/>
  <c r="D650" i="7" s="1"/>
  <c r="D660" i="7" s="1"/>
  <c r="D670" i="7" s="1"/>
  <c r="D680" i="7" s="1"/>
  <c r="D690" i="7" s="1"/>
  <c r="D700" i="7" s="1"/>
  <c r="D710" i="7" s="1"/>
  <c r="D720" i="7" s="1"/>
  <c r="D730" i="7" s="1"/>
  <c r="D740" i="7" s="1"/>
  <c r="D750" i="7" s="1"/>
  <c r="D760" i="7" s="1"/>
  <c r="D770" i="7" s="1"/>
  <c r="D780" i="7" s="1"/>
  <c r="D790" i="7" s="1"/>
  <c r="D800" i="7" s="1"/>
  <c r="D810" i="7" s="1"/>
  <c r="D458" i="7"/>
  <c r="D468" i="7" s="1"/>
  <c r="D478" i="7" s="1"/>
  <c r="D488" i="7" s="1"/>
  <c r="D498" i="7" s="1"/>
  <c r="D508" i="7" s="1"/>
  <c r="D518" i="7" s="1"/>
  <c r="D528" i="7" s="1"/>
  <c r="D538" i="7" s="1"/>
  <c r="D548" i="7" s="1"/>
  <c r="D558" i="7" s="1"/>
  <c r="D568" i="7" s="1"/>
  <c r="D578" i="7" s="1"/>
  <c r="D588" i="7" s="1"/>
  <c r="D598" i="7" s="1"/>
  <c r="D608" i="7" s="1"/>
  <c r="D618" i="7" s="1"/>
  <c r="D628" i="7" s="1"/>
  <c r="D638" i="7" s="1"/>
  <c r="D648" i="7" s="1"/>
  <c r="D658" i="7" s="1"/>
  <c r="D668" i="7" s="1"/>
  <c r="D678" i="7" s="1"/>
  <c r="D688" i="7" s="1"/>
  <c r="D698" i="7" s="1"/>
  <c r="D708" i="7" s="1"/>
  <c r="D718" i="7" s="1"/>
  <c r="D728" i="7" s="1"/>
  <c r="D738" i="7" s="1"/>
  <c r="D748" i="7" s="1"/>
  <c r="D758" i="7" s="1"/>
  <c r="D768" i="7" s="1"/>
  <c r="D778" i="7" s="1"/>
  <c r="D788" i="7" s="1"/>
  <c r="D798" i="7" s="1"/>
  <c r="D808" i="7" s="1"/>
  <c r="D818" i="7" s="1"/>
  <c r="D464" i="7"/>
  <c r="D474" i="7" s="1"/>
  <c r="D484" i="7" s="1"/>
  <c r="D494" i="7" s="1"/>
  <c r="D504" i="7" s="1"/>
  <c r="D514" i="7" s="1"/>
  <c r="D524" i="7" s="1"/>
  <c r="D534" i="7" s="1"/>
  <c r="D544" i="7" s="1"/>
  <c r="D554" i="7" s="1"/>
  <c r="D564" i="7" s="1"/>
  <c r="D574" i="7" s="1"/>
  <c r="D584" i="7" s="1"/>
  <c r="D594" i="7" s="1"/>
  <c r="D604" i="7" s="1"/>
  <c r="D614" i="7" s="1"/>
  <c r="D624" i="7" s="1"/>
  <c r="D634" i="7" s="1"/>
  <c r="D644" i="7" s="1"/>
  <c r="D654" i="7" s="1"/>
  <c r="D664" i="7" s="1"/>
  <c r="D674" i="7" s="1"/>
  <c r="D684" i="7" s="1"/>
  <c r="D694" i="7" s="1"/>
  <c r="D704" i="7" s="1"/>
  <c r="D714" i="7" s="1"/>
  <c r="D724" i="7" s="1"/>
  <c r="D734" i="7" s="1"/>
  <c r="D744" i="7" s="1"/>
  <c r="D754" i="7" s="1"/>
  <c r="D764" i="7" s="1"/>
  <c r="D774" i="7" s="1"/>
  <c r="D784" i="7" s="1"/>
  <c r="D794" i="7" s="1"/>
  <c r="D804" i="7" s="1"/>
  <c r="D453" i="7"/>
  <c r="D463" i="7" s="1"/>
  <c r="D473" i="7" s="1"/>
  <c r="D483" i="7" s="1"/>
  <c r="D493" i="7" s="1"/>
  <c r="D503" i="7" s="1"/>
  <c r="D513" i="7" s="1"/>
  <c r="D523" i="7" s="1"/>
  <c r="D533" i="7" s="1"/>
  <c r="D543" i="7" s="1"/>
  <c r="D553" i="7" s="1"/>
  <c r="D563" i="7" s="1"/>
  <c r="D573" i="7" s="1"/>
  <c r="D583" i="7" s="1"/>
  <c r="D593" i="7" s="1"/>
  <c r="D603" i="7" s="1"/>
  <c r="D613" i="7" s="1"/>
  <c r="D623" i="7" s="1"/>
  <c r="D633" i="7" s="1"/>
  <c r="D643" i="7" s="1"/>
  <c r="D653" i="7" s="1"/>
  <c r="D663" i="7" s="1"/>
  <c r="D673" i="7" s="1"/>
  <c r="D683" i="7" s="1"/>
  <c r="D693" i="7" s="1"/>
  <c r="D703" i="7" s="1"/>
  <c r="D713" i="7" s="1"/>
  <c r="D723" i="7" s="1"/>
  <c r="D733" i="7" s="1"/>
  <c r="D743" i="7" s="1"/>
  <c r="D753" i="7" s="1"/>
  <c r="D763" i="7" s="1"/>
  <c r="D773" i="7" s="1"/>
  <c r="D783" i="7" s="1"/>
  <c r="D793" i="7" s="1"/>
  <c r="D803" i="7" s="1"/>
  <c r="D457" i="7"/>
  <c r="D467" i="7" s="1"/>
  <c r="D477" i="7" s="1"/>
  <c r="D487" i="7" s="1"/>
  <c r="D497" i="7" s="1"/>
  <c r="D507" i="7" s="1"/>
  <c r="D517" i="7" s="1"/>
  <c r="D527" i="7" s="1"/>
  <c r="D537" i="7" s="1"/>
  <c r="D547" i="7" s="1"/>
  <c r="D557" i="7" s="1"/>
  <c r="D567" i="7" s="1"/>
  <c r="D577" i="7" s="1"/>
  <c r="D587" i="7" s="1"/>
  <c r="D597" i="7" s="1"/>
  <c r="D607" i="7" s="1"/>
  <c r="D617" i="7" s="1"/>
  <c r="D627" i="7" s="1"/>
  <c r="D637" i="7" s="1"/>
  <c r="D647" i="7" s="1"/>
  <c r="D657" i="7" s="1"/>
  <c r="D667" i="7" s="1"/>
  <c r="D677" i="7" s="1"/>
  <c r="D687" i="7" s="1"/>
  <c r="D697" i="7" s="1"/>
  <c r="D707" i="7" s="1"/>
  <c r="D717" i="7" s="1"/>
  <c r="D727" i="7" s="1"/>
  <c r="D737" i="7" s="1"/>
  <c r="D747" i="7" s="1"/>
  <c r="D757" i="7" s="1"/>
  <c r="D767" i="7" s="1"/>
  <c r="D777" i="7" s="1"/>
  <c r="D787" i="7" s="1"/>
  <c r="D797" i="7" s="1"/>
  <c r="D807" i="7" s="1"/>
  <c r="D817" i="7" s="1"/>
  <c r="D64" i="7"/>
  <c r="D74" i="7" s="1"/>
  <c r="D84" i="7" s="1"/>
  <c r="D94" i="7" s="1"/>
  <c r="D105" i="7" s="1"/>
  <c r="D115" i="7" s="1"/>
  <c r="D125" i="7" s="1"/>
  <c r="D135" i="7" s="1"/>
  <c r="D145" i="7" s="1"/>
  <c r="D155" i="7" s="1"/>
  <c r="D165" i="7" s="1"/>
  <c r="D175" i="7" s="1"/>
  <c r="D185" i="7" s="1"/>
  <c r="D195" i="7" s="1"/>
  <c r="D205" i="7" s="1"/>
  <c r="D215" i="7" s="1"/>
  <c r="D225" i="7" s="1"/>
  <c r="D235" i="7" s="1"/>
  <c r="D245" i="7" s="1"/>
  <c r="D255" i="7" s="1"/>
  <c r="D265" i="7" s="1"/>
  <c r="D275" i="7" s="1"/>
  <c r="D285" i="7" s="1"/>
  <c r="D295" i="7" s="1"/>
  <c r="Q24" i="7"/>
  <c r="Q424" i="7" s="1"/>
  <c r="P24" i="7"/>
  <c r="D3" i="7"/>
  <c r="D38" i="7"/>
  <c r="D48" i="7" s="1"/>
  <c r="D58" i="7" s="1"/>
  <c r="D76" i="7"/>
  <c r="D86" i="7" s="1"/>
  <c r="D96" i="7" s="1"/>
  <c r="D107" i="7" s="1"/>
  <c r="D117" i="7" s="1"/>
  <c r="D127" i="7" s="1"/>
  <c r="D137" i="7" s="1"/>
  <c r="D147" i="7" s="1"/>
  <c r="D157" i="7" s="1"/>
  <c r="D167" i="7" s="1"/>
  <c r="D177" i="7" s="1"/>
  <c r="D187" i="7" s="1"/>
  <c r="D197" i="7" s="1"/>
  <c r="D207" i="7" s="1"/>
  <c r="D217" i="7" s="1"/>
  <c r="D227" i="7" s="1"/>
  <c r="D237" i="7" s="1"/>
  <c r="D247" i="7" s="1"/>
  <c r="D257" i="7" s="1"/>
  <c r="D267" i="7" s="1"/>
  <c r="D277" i="7" s="1"/>
  <c r="D287" i="7" s="1"/>
  <c r="D297" i="7" s="1"/>
  <c r="D65" i="7"/>
  <c r="D75" i="7" s="1"/>
  <c r="D85" i="7" s="1"/>
  <c r="D95" i="7" s="1"/>
  <c r="D106" i="7" s="1"/>
  <c r="D116" i="7" s="1"/>
  <c r="D126" i="7" s="1"/>
  <c r="D136" i="7" s="1"/>
  <c r="D146" i="7" s="1"/>
  <c r="D156" i="7" s="1"/>
  <c r="D166" i="7" s="1"/>
  <c r="D176" i="7" s="1"/>
  <c r="D186" i="7" s="1"/>
  <c r="D196" i="7" s="1"/>
  <c r="D206" i="7" s="1"/>
  <c r="D216" i="7" s="1"/>
  <c r="D226" i="7" s="1"/>
  <c r="D236" i="7" s="1"/>
  <c r="D246" i="7" s="1"/>
  <c r="D256" i="7" s="1"/>
  <c r="D266" i="7" s="1"/>
  <c r="D276" i="7" s="1"/>
  <c r="D286" i="7" s="1"/>
  <c r="D296" i="7" s="1"/>
  <c r="D61" i="7"/>
  <c r="D71" i="7" s="1"/>
  <c r="D81" i="7" s="1"/>
  <c r="D91" i="7" s="1"/>
  <c r="D102" i="7" s="1"/>
  <c r="D112" i="7" s="1"/>
  <c r="D122" i="7" s="1"/>
  <c r="D132" i="7" s="1"/>
  <c r="D142" i="7" s="1"/>
  <c r="D152" i="7" s="1"/>
  <c r="D162" i="7" s="1"/>
  <c r="D172" i="7" s="1"/>
  <c r="D182" i="7" s="1"/>
  <c r="D192" i="7" s="1"/>
  <c r="D202" i="7" s="1"/>
  <c r="D212" i="7" s="1"/>
  <c r="D222" i="7" s="1"/>
  <c r="D232" i="7" s="1"/>
  <c r="D242" i="7" s="1"/>
  <c r="D252" i="7" s="1"/>
  <c r="D262" i="7" s="1"/>
  <c r="D272" i="7" s="1"/>
  <c r="D282" i="7" s="1"/>
  <c r="D292" i="7" s="1"/>
  <c r="D302" i="7" s="1"/>
  <c r="D312" i="7" s="1"/>
  <c r="D322" i="7" s="1"/>
  <c r="D332" i="7" s="1"/>
  <c r="D342" i="7" s="1"/>
  <c r="D352" i="7" s="1"/>
  <c r="D362" i="7" s="1"/>
  <c r="D372" i="7" s="1"/>
  <c r="D382" i="7" s="1"/>
  <c r="D392" i="7" s="1"/>
  <c r="D402" i="7" s="1"/>
  <c r="D60" i="7"/>
  <c r="D70" i="7" s="1"/>
  <c r="D80" i="7" s="1"/>
  <c r="D90" i="7" s="1"/>
  <c r="D101" i="7" s="1"/>
  <c r="D111" i="7" s="1"/>
  <c r="D121" i="7" s="1"/>
  <c r="D131" i="7" s="1"/>
  <c r="D141" i="7" s="1"/>
  <c r="D151" i="7" s="1"/>
  <c r="D161" i="7" s="1"/>
  <c r="D171" i="7" s="1"/>
  <c r="D181" i="7" s="1"/>
  <c r="D191" i="7" s="1"/>
  <c r="D201" i="7" s="1"/>
  <c r="D211" i="7" s="1"/>
  <c r="D221" i="7" s="1"/>
  <c r="D231" i="7" s="1"/>
  <c r="D241" i="7" s="1"/>
  <c r="D251" i="7" s="1"/>
  <c r="D261" i="7" s="1"/>
  <c r="D271" i="7" s="1"/>
  <c r="D281" i="7" s="1"/>
  <c r="D291" i="7" s="1"/>
  <c r="D301" i="7" s="1"/>
  <c r="D311" i="7" s="1"/>
  <c r="D321" i="7" s="1"/>
  <c r="D331" i="7" s="1"/>
  <c r="D341" i="7" s="1"/>
  <c r="D351" i="7" s="1"/>
  <c r="D361" i="7" s="1"/>
  <c r="D371" i="7" s="1"/>
  <c r="D381" i="7" s="1"/>
  <c r="D391" i="7" s="1"/>
  <c r="D401" i="7" s="1"/>
  <c r="D63" i="7"/>
  <c r="D73" i="7" s="1"/>
  <c r="D83" i="7" s="1"/>
  <c r="D93" i="7" s="1"/>
  <c r="D104" i="7" s="1"/>
  <c r="D114" i="7" s="1"/>
  <c r="D124" i="7" s="1"/>
  <c r="D134" i="7" s="1"/>
  <c r="D144" i="7" s="1"/>
  <c r="D154" i="7" s="1"/>
  <c r="D164" i="7" s="1"/>
  <c r="D174" i="7" s="1"/>
  <c r="D184" i="7" s="1"/>
  <c r="D194" i="7" s="1"/>
  <c r="D204" i="7" s="1"/>
  <c r="D214" i="7" s="1"/>
  <c r="D224" i="7" s="1"/>
  <c r="D234" i="7" s="1"/>
  <c r="D244" i="7" s="1"/>
  <c r="D254" i="7" s="1"/>
  <c r="D264" i="7" s="1"/>
  <c r="D274" i="7" s="1"/>
  <c r="D284" i="7" s="1"/>
  <c r="D294" i="7" s="1"/>
  <c r="D304" i="7" s="1"/>
  <c r="D314" i="7" s="1"/>
  <c r="D324" i="7" s="1"/>
  <c r="D334" i="7" s="1"/>
  <c r="D344" i="7" s="1"/>
  <c r="D354" i="7" s="1"/>
  <c r="D364" i="7" s="1"/>
  <c r="D374" i="7" s="1"/>
  <c r="D384" i="7" s="1"/>
  <c r="D394" i="7" s="1"/>
  <c r="D404" i="7" s="1"/>
  <c r="D62" i="7"/>
  <c r="D72" i="7" s="1"/>
  <c r="D82" i="7" s="1"/>
  <c r="D92" i="7" s="1"/>
  <c r="D103" i="7" s="1"/>
  <c r="D113" i="7" s="1"/>
  <c r="D123" i="7" s="1"/>
  <c r="D133" i="7" s="1"/>
  <c r="D143" i="7" s="1"/>
  <c r="D153" i="7" s="1"/>
  <c r="D163" i="7" s="1"/>
  <c r="D173" i="7" s="1"/>
  <c r="D183" i="7" s="1"/>
  <c r="D193" i="7" s="1"/>
  <c r="D203" i="7" s="1"/>
  <c r="D213" i="7" s="1"/>
  <c r="D223" i="7" s="1"/>
  <c r="D233" i="7" s="1"/>
  <c r="D243" i="7" s="1"/>
  <c r="D253" i="7" s="1"/>
  <c r="D263" i="7" s="1"/>
  <c r="D273" i="7" s="1"/>
  <c r="D283" i="7" s="1"/>
  <c r="D293" i="7" s="1"/>
  <c r="D303" i="7" s="1"/>
  <c r="D313" i="7" s="1"/>
  <c r="D323" i="7" s="1"/>
  <c r="D333" i="7" s="1"/>
  <c r="D343" i="7" s="1"/>
  <c r="D353" i="7" s="1"/>
  <c r="D363" i="7" s="1"/>
  <c r="D373" i="7" s="1"/>
  <c r="D383" i="7" s="1"/>
  <c r="D393" i="7" s="1"/>
  <c r="D403" i="7" s="1"/>
  <c r="G412" i="7"/>
  <c r="G38" i="7"/>
  <c r="P412" i="7"/>
  <c r="P38" i="7"/>
  <c r="L412" i="7"/>
  <c r="L38" i="7"/>
  <c r="I412" i="7"/>
  <c r="I38" i="7"/>
  <c r="O412" i="7"/>
  <c r="O38" i="7"/>
  <c r="K412" i="7"/>
  <c r="K38" i="7"/>
  <c r="J412" i="7"/>
  <c r="J38" i="7"/>
  <c r="N412" i="7"/>
  <c r="N38" i="7"/>
  <c r="R412" i="7"/>
  <c r="R38" i="7"/>
  <c r="Q412" i="7"/>
  <c r="Q38" i="7"/>
  <c r="M412" i="7"/>
  <c r="M38" i="7"/>
  <c r="C331" i="5"/>
  <c r="P14" i="7"/>
  <c r="B101" i="5"/>
  <c r="B377" i="5" s="1"/>
  <c r="B332" i="5"/>
  <c r="S332" i="5" s="1"/>
  <c r="C330" i="5"/>
  <c r="G148" i="5"/>
  <c r="P329" i="5"/>
  <c r="F329" i="5"/>
  <c r="G196" i="5"/>
  <c r="G239" i="5" s="1"/>
  <c r="H151" i="5"/>
  <c r="Q329" i="5"/>
  <c r="P95" i="5"/>
  <c r="Q56" i="5"/>
  <c r="Q55" i="5"/>
  <c r="P100" i="5"/>
  <c r="P101" i="5"/>
  <c r="P99" i="5"/>
  <c r="R413" i="7" l="1"/>
  <c r="R414" i="7" s="1"/>
  <c r="Q413" i="7"/>
  <c r="Q414" i="7" s="1"/>
  <c r="P413" i="7"/>
  <c r="P414" i="7" s="1"/>
  <c r="R434" i="7"/>
  <c r="P434" i="7"/>
  <c r="Q434" i="7"/>
  <c r="P424" i="7"/>
  <c r="G589" i="7"/>
  <c r="D305" i="7"/>
  <c r="D315" i="7" s="1"/>
  <c r="D325" i="7" s="1"/>
  <c r="D335" i="7" s="1"/>
  <c r="D345" i="7" s="1"/>
  <c r="D355" i="7" s="1"/>
  <c r="D365" i="7" s="1"/>
  <c r="D375" i="7" s="1"/>
  <c r="D385" i="7" s="1"/>
  <c r="D395" i="7" s="1"/>
  <c r="D405" i="7" s="1"/>
  <c r="D306" i="7"/>
  <c r="D316" i="7" s="1"/>
  <c r="D326" i="7" s="1"/>
  <c r="D336" i="7" s="1"/>
  <c r="D346" i="7" s="1"/>
  <c r="D356" i="7" s="1"/>
  <c r="D366" i="7" s="1"/>
  <c r="D376" i="7" s="1"/>
  <c r="D386" i="7" s="1"/>
  <c r="D396" i="7" s="1"/>
  <c r="D406" i="7" s="1"/>
  <c r="D307" i="7"/>
  <c r="D317" i="7" s="1"/>
  <c r="D327" i="7" s="1"/>
  <c r="D337" i="7" s="1"/>
  <c r="D347" i="7" s="1"/>
  <c r="D357" i="7" s="1"/>
  <c r="D367" i="7" s="1"/>
  <c r="D377" i="7" s="1"/>
  <c r="D387" i="7" s="1"/>
  <c r="D397" i="7" s="1"/>
  <c r="D407" i="7" s="1"/>
  <c r="D449" i="7"/>
  <c r="M805" i="7"/>
  <c r="G821" i="7"/>
  <c r="G329" i="5"/>
  <c r="H111" i="5"/>
  <c r="G112" i="5"/>
  <c r="F113" i="5"/>
  <c r="D68" i="7"/>
  <c r="D78" i="7" s="1"/>
  <c r="G818" i="7"/>
  <c r="F366" i="5"/>
  <c r="F364" i="5"/>
  <c r="F369" i="5"/>
  <c r="F362" i="5"/>
  <c r="H53" i="5"/>
  <c r="H98" i="5" s="1"/>
  <c r="H374" i="5" s="1"/>
  <c r="H284" i="5"/>
  <c r="F286" i="5"/>
  <c r="F285" i="5"/>
  <c r="G227" i="5"/>
  <c r="G228" i="5"/>
  <c r="G229" i="5"/>
  <c r="G362" i="5" s="1"/>
  <c r="G230" i="5"/>
  <c r="G363" i="5" s="1"/>
  <c r="G231" i="5"/>
  <c r="G232" i="5"/>
  <c r="G233" i="5"/>
  <c r="G366" i="5" s="1"/>
  <c r="G234" i="5"/>
  <c r="G367" i="5" s="1"/>
  <c r="G235" i="5"/>
  <c r="G236" i="5"/>
  <c r="Q95" i="5"/>
  <c r="F242" i="5"/>
  <c r="F248" i="5"/>
  <c r="F383" i="5" s="1"/>
  <c r="F245" i="5"/>
  <c r="F247" i="5"/>
  <c r="F382" i="5" s="1"/>
  <c r="F249" i="5"/>
  <c r="F384" i="5" s="1"/>
  <c r="F253" i="5"/>
  <c r="F388" i="5" s="1"/>
  <c r="F251" i="5"/>
  <c r="F386" i="5" s="1"/>
  <c r="F250" i="5"/>
  <c r="F385" i="5" s="1"/>
  <c r="F246" i="5"/>
  <c r="F381" i="5" s="1"/>
  <c r="F244" i="5"/>
  <c r="F252" i="5"/>
  <c r="F387" i="5" s="1"/>
  <c r="F254" i="5"/>
  <c r="G199" i="5"/>
  <c r="G332" i="5" s="1"/>
  <c r="G203" i="5"/>
  <c r="G336" i="5" s="1"/>
  <c r="G207" i="5"/>
  <c r="G340" i="5" s="1"/>
  <c r="G198" i="5"/>
  <c r="G331" i="5" s="1"/>
  <c r="G202" i="5"/>
  <c r="G335" i="5" s="1"/>
  <c r="G206" i="5"/>
  <c r="G339" i="5" s="1"/>
  <c r="G210" i="5"/>
  <c r="G343" i="5" s="1"/>
  <c r="G214" i="5"/>
  <c r="G347" i="5" s="1"/>
  <c r="G218" i="5"/>
  <c r="G351" i="5" s="1"/>
  <c r="G222" i="5"/>
  <c r="G355" i="5" s="1"/>
  <c r="G226" i="5"/>
  <c r="G359" i="5" s="1"/>
  <c r="G204" i="5"/>
  <c r="G337" i="5" s="1"/>
  <c r="G209" i="5"/>
  <c r="G342" i="5" s="1"/>
  <c r="G212" i="5"/>
  <c r="G345" i="5" s="1"/>
  <c r="G215" i="5"/>
  <c r="G348" i="5" s="1"/>
  <c r="G225" i="5"/>
  <c r="G358" i="5" s="1"/>
  <c r="G205" i="5"/>
  <c r="G338" i="5" s="1"/>
  <c r="G211" i="5"/>
  <c r="G344" i="5" s="1"/>
  <c r="G224" i="5"/>
  <c r="G357" i="5" s="1"/>
  <c r="G200" i="5"/>
  <c r="G333" i="5" s="1"/>
  <c r="G208" i="5"/>
  <c r="G341" i="5" s="1"/>
  <c r="G220" i="5"/>
  <c r="G353" i="5" s="1"/>
  <c r="G201" i="5"/>
  <c r="G334" i="5" s="1"/>
  <c r="G213" i="5"/>
  <c r="G346" i="5" s="1"/>
  <c r="G216" i="5"/>
  <c r="G349" i="5" s="1"/>
  <c r="G219" i="5"/>
  <c r="G352" i="5" s="1"/>
  <c r="G221" i="5"/>
  <c r="G354" i="5" s="1"/>
  <c r="G217" i="5"/>
  <c r="G350" i="5" s="1"/>
  <c r="G223" i="5"/>
  <c r="G356" i="5" s="1"/>
  <c r="G197" i="5"/>
  <c r="G330" i="5" s="1"/>
  <c r="F243" i="5"/>
  <c r="G154" i="5"/>
  <c r="G287" i="5" s="1"/>
  <c r="G158" i="5"/>
  <c r="G291" i="5" s="1"/>
  <c r="G162" i="5"/>
  <c r="G295" i="5" s="1"/>
  <c r="G166" i="5"/>
  <c r="G299" i="5" s="1"/>
  <c r="G156" i="5"/>
  <c r="G289" i="5" s="1"/>
  <c r="G161" i="5"/>
  <c r="G294" i="5" s="1"/>
  <c r="G153" i="5"/>
  <c r="G164" i="5"/>
  <c r="G297" i="5" s="1"/>
  <c r="G155" i="5"/>
  <c r="G288" i="5" s="1"/>
  <c r="G165" i="5"/>
  <c r="G298" i="5" s="1"/>
  <c r="G157" i="5"/>
  <c r="G290" i="5" s="1"/>
  <c r="G163" i="5"/>
  <c r="G296" i="5" s="1"/>
  <c r="G159" i="5"/>
  <c r="G292" i="5" s="1"/>
  <c r="G160" i="5"/>
  <c r="G293" i="5" s="1"/>
  <c r="G152" i="5"/>
  <c r="I8" i="5"/>
  <c r="F241" i="5"/>
  <c r="C371" i="5"/>
  <c r="N422" i="7"/>
  <c r="K422" i="7"/>
  <c r="P422" i="7"/>
  <c r="Q422" i="7"/>
  <c r="I422" i="7"/>
  <c r="M422" i="7"/>
  <c r="R422" i="7"/>
  <c r="J422" i="7"/>
  <c r="O422" i="7"/>
  <c r="L422" i="7"/>
  <c r="G422" i="7"/>
  <c r="N810" i="7"/>
  <c r="Q48" i="7"/>
  <c r="Q58" i="7" s="1"/>
  <c r="Q68" i="7" s="1"/>
  <c r="Q78" i="7" s="1"/>
  <c r="Q88" i="7" s="1"/>
  <c r="Q99" i="7" s="1"/>
  <c r="Q109" i="7" s="1"/>
  <c r="Q119" i="7" s="1"/>
  <c r="M48" i="7"/>
  <c r="M58" i="7" s="1"/>
  <c r="R48" i="7"/>
  <c r="R58" i="7" s="1"/>
  <c r="R68" i="7" s="1"/>
  <c r="R78" i="7" s="1"/>
  <c r="R88" i="7" s="1"/>
  <c r="R99" i="7" s="1"/>
  <c r="R109" i="7" s="1"/>
  <c r="R119" i="7" s="1"/>
  <c r="J48" i="7"/>
  <c r="J58" i="7" s="1"/>
  <c r="O48" i="7"/>
  <c r="O58" i="7" s="1"/>
  <c r="O68" i="7" s="1"/>
  <c r="O78" i="7" s="1"/>
  <c r="O88" i="7" s="1"/>
  <c r="O99" i="7" s="1"/>
  <c r="O109" i="7" s="1"/>
  <c r="O119" i="7" s="1"/>
  <c r="L48" i="7"/>
  <c r="L58" i="7" s="1"/>
  <c r="G48" i="7"/>
  <c r="G58" i="7" s="1"/>
  <c r="N48" i="7"/>
  <c r="N58" i="7" s="1"/>
  <c r="K48" i="7"/>
  <c r="K58" i="7" s="1"/>
  <c r="I48" i="7"/>
  <c r="I58" i="7" s="1"/>
  <c r="P48" i="7"/>
  <c r="P58" i="7" s="1"/>
  <c r="P68" i="7" s="1"/>
  <c r="P78" i="7" s="1"/>
  <c r="P88" i="7" s="1"/>
  <c r="P99" i="7" s="1"/>
  <c r="P109" i="7" s="1"/>
  <c r="P119" i="7" s="1"/>
  <c r="Q99" i="5"/>
  <c r="H148" i="5"/>
  <c r="F240" i="5"/>
  <c r="C140" i="5"/>
  <c r="C375" i="5"/>
  <c r="C416" i="5" s="1"/>
  <c r="H196" i="5"/>
  <c r="H239" i="5" s="1"/>
  <c r="I151" i="5"/>
  <c r="H147" i="5"/>
  <c r="Q100" i="5"/>
  <c r="Q101" i="5"/>
  <c r="R45" i="1"/>
  <c r="F389" i="5" l="1"/>
  <c r="G285" i="5"/>
  <c r="N805" i="7"/>
  <c r="I821" i="7"/>
  <c r="D459" i="7"/>
  <c r="G113" i="5"/>
  <c r="F114" i="5"/>
  <c r="F167" i="5"/>
  <c r="H112" i="5"/>
  <c r="I111" i="5"/>
  <c r="D88" i="7"/>
  <c r="D99" i="7" s="1"/>
  <c r="D109" i="7" s="1"/>
  <c r="D119" i="7" s="1"/>
  <c r="D129" i="7" s="1"/>
  <c r="D139" i="7" s="1"/>
  <c r="D149" i="7" s="1"/>
  <c r="D159" i="7" s="1"/>
  <c r="D169" i="7" s="1"/>
  <c r="D179" i="7" s="1"/>
  <c r="D189" i="7" s="1"/>
  <c r="D199" i="7" s="1"/>
  <c r="D209" i="7" s="1"/>
  <c r="D219" i="7" s="1"/>
  <c r="D229" i="7" s="1"/>
  <c r="D239" i="7" s="1"/>
  <c r="D249" i="7" s="1"/>
  <c r="D259" i="7" s="1"/>
  <c r="D269" i="7" s="1"/>
  <c r="D279" i="7" s="1"/>
  <c r="D289" i="7" s="1"/>
  <c r="D299" i="7" s="1"/>
  <c r="D309" i="7" s="1"/>
  <c r="D319" i="7" s="1"/>
  <c r="D329" i="7" s="1"/>
  <c r="D339" i="7" s="1"/>
  <c r="D349" i="7" s="1"/>
  <c r="D359" i="7" s="1"/>
  <c r="D369" i="7" s="1"/>
  <c r="D379" i="7" s="1"/>
  <c r="D389" i="7" s="1"/>
  <c r="D399" i="7" s="1"/>
  <c r="I432" i="7"/>
  <c r="I442" i="7" s="1"/>
  <c r="I452" i="7" s="1"/>
  <c r="I462" i="7" s="1"/>
  <c r="I472" i="7" s="1"/>
  <c r="I482" i="7" s="1"/>
  <c r="I492" i="7" s="1"/>
  <c r="I502" i="7" s="1"/>
  <c r="I512" i="7" s="1"/>
  <c r="I522" i="7" s="1"/>
  <c r="I532" i="7" s="1"/>
  <c r="I542" i="7" s="1"/>
  <c r="I552" i="7" s="1"/>
  <c r="I562" i="7" s="1"/>
  <c r="I572" i="7" s="1"/>
  <c r="I582" i="7" s="1"/>
  <c r="I592" i="7" s="1"/>
  <c r="N432" i="7"/>
  <c r="N442" i="7" s="1"/>
  <c r="N452" i="7" s="1"/>
  <c r="N462" i="7" s="1"/>
  <c r="N472" i="7" s="1"/>
  <c r="N482" i="7" s="1"/>
  <c r="N492" i="7" s="1"/>
  <c r="N502" i="7" s="1"/>
  <c r="N512" i="7" s="1"/>
  <c r="N522" i="7" s="1"/>
  <c r="N532" i="7" s="1"/>
  <c r="N542" i="7" s="1"/>
  <c r="N552" i="7" s="1"/>
  <c r="N562" i="7" s="1"/>
  <c r="N572" i="7" s="1"/>
  <c r="N582" i="7" s="1"/>
  <c r="N592" i="7" s="1"/>
  <c r="N602" i="7" s="1"/>
  <c r="N612" i="7" s="1"/>
  <c r="N622" i="7" s="1"/>
  <c r="N632" i="7" s="1"/>
  <c r="N642" i="7" s="1"/>
  <c r="N652" i="7" s="1"/>
  <c r="N662" i="7" s="1"/>
  <c r="N672" i="7" s="1"/>
  <c r="N682" i="7" s="1"/>
  <c r="N692" i="7" s="1"/>
  <c r="N702" i="7" s="1"/>
  <c r="N712" i="7" s="1"/>
  <c r="N722" i="7" s="1"/>
  <c r="N732" i="7" s="1"/>
  <c r="N742" i="7" s="1"/>
  <c r="N752" i="7" s="1"/>
  <c r="N762" i="7" s="1"/>
  <c r="N772" i="7" s="1"/>
  <c r="N782" i="7" s="1"/>
  <c r="N792" i="7" s="1"/>
  <c r="N802" i="7" s="1"/>
  <c r="J432" i="7"/>
  <c r="J442" i="7" s="1"/>
  <c r="J452" i="7" s="1"/>
  <c r="J462" i="7" s="1"/>
  <c r="J472" i="7" s="1"/>
  <c r="J482" i="7" s="1"/>
  <c r="J492" i="7" s="1"/>
  <c r="J502" i="7" s="1"/>
  <c r="J512" i="7" s="1"/>
  <c r="J522" i="7" s="1"/>
  <c r="J532" i="7" s="1"/>
  <c r="J542" i="7" s="1"/>
  <c r="J552" i="7" s="1"/>
  <c r="J562" i="7" s="1"/>
  <c r="J572" i="7" s="1"/>
  <c r="J582" i="7" s="1"/>
  <c r="J592" i="7" s="1"/>
  <c r="J602" i="7" s="1"/>
  <c r="J612" i="7" s="1"/>
  <c r="J622" i="7" s="1"/>
  <c r="J632" i="7" s="1"/>
  <c r="J642" i="7" s="1"/>
  <c r="J652" i="7" s="1"/>
  <c r="J662" i="7" s="1"/>
  <c r="J672" i="7" s="1"/>
  <c r="J682" i="7" s="1"/>
  <c r="J692" i="7" s="1"/>
  <c r="J702" i="7" s="1"/>
  <c r="J712" i="7" s="1"/>
  <c r="J722" i="7" s="1"/>
  <c r="J732" i="7" s="1"/>
  <c r="J742" i="7" s="1"/>
  <c r="J752" i="7" s="1"/>
  <c r="J762" i="7" s="1"/>
  <c r="J772" i="7" s="1"/>
  <c r="J782" i="7" s="1"/>
  <c r="J792" i="7" s="1"/>
  <c r="J802" i="7" s="1"/>
  <c r="Q432" i="7"/>
  <c r="Q442" i="7" s="1"/>
  <c r="Q452" i="7" s="1"/>
  <c r="Q462" i="7" s="1"/>
  <c r="Q472" i="7" s="1"/>
  <c r="Q482" i="7" s="1"/>
  <c r="Q492" i="7" s="1"/>
  <c r="Q502" i="7" s="1"/>
  <c r="Q512" i="7" s="1"/>
  <c r="Q522" i="7" s="1"/>
  <c r="Q532" i="7" s="1"/>
  <c r="Q542" i="7" s="1"/>
  <c r="Q552" i="7" s="1"/>
  <c r="Q562" i="7" s="1"/>
  <c r="Q572" i="7" s="1"/>
  <c r="Q582" i="7" s="1"/>
  <c r="Q592" i="7" s="1"/>
  <c r="Q602" i="7" s="1"/>
  <c r="Q612" i="7" s="1"/>
  <c r="Q622" i="7" s="1"/>
  <c r="Q632" i="7" s="1"/>
  <c r="Q642" i="7" s="1"/>
  <c r="Q652" i="7" s="1"/>
  <c r="Q662" i="7" s="1"/>
  <c r="Q672" i="7" s="1"/>
  <c r="Q682" i="7" s="1"/>
  <c r="Q692" i="7" s="1"/>
  <c r="Q702" i="7" s="1"/>
  <c r="Q712" i="7" s="1"/>
  <c r="Q722" i="7" s="1"/>
  <c r="Q732" i="7" s="1"/>
  <c r="Q742" i="7" s="1"/>
  <c r="Q752" i="7" s="1"/>
  <c r="Q762" i="7" s="1"/>
  <c r="Q772" i="7" s="1"/>
  <c r="Q782" i="7" s="1"/>
  <c r="Q792" i="7" s="1"/>
  <c r="Q802" i="7" s="1"/>
  <c r="G432" i="7"/>
  <c r="R432" i="7"/>
  <c r="R442" i="7" s="1"/>
  <c r="R452" i="7" s="1"/>
  <c r="R462" i="7" s="1"/>
  <c r="R472" i="7" s="1"/>
  <c r="R482" i="7" s="1"/>
  <c r="R492" i="7" s="1"/>
  <c r="R502" i="7" s="1"/>
  <c r="R512" i="7" s="1"/>
  <c r="R522" i="7" s="1"/>
  <c r="R532" i="7" s="1"/>
  <c r="R542" i="7" s="1"/>
  <c r="R552" i="7" s="1"/>
  <c r="R562" i="7" s="1"/>
  <c r="R572" i="7" s="1"/>
  <c r="R582" i="7" s="1"/>
  <c r="R592" i="7" s="1"/>
  <c r="R602" i="7" s="1"/>
  <c r="R612" i="7" s="1"/>
  <c r="R622" i="7" s="1"/>
  <c r="R632" i="7" s="1"/>
  <c r="R642" i="7" s="1"/>
  <c r="R652" i="7" s="1"/>
  <c r="R662" i="7" s="1"/>
  <c r="R672" i="7" s="1"/>
  <c r="R682" i="7" s="1"/>
  <c r="R692" i="7" s="1"/>
  <c r="R702" i="7" s="1"/>
  <c r="R712" i="7" s="1"/>
  <c r="R722" i="7" s="1"/>
  <c r="R732" i="7" s="1"/>
  <c r="R742" i="7" s="1"/>
  <c r="R752" i="7" s="1"/>
  <c r="R762" i="7" s="1"/>
  <c r="R772" i="7" s="1"/>
  <c r="R782" i="7" s="1"/>
  <c r="R792" i="7" s="1"/>
  <c r="R802" i="7" s="1"/>
  <c r="P432" i="7"/>
  <c r="P442" i="7" s="1"/>
  <c r="P452" i="7" s="1"/>
  <c r="P462" i="7" s="1"/>
  <c r="P472" i="7" s="1"/>
  <c r="P482" i="7" s="1"/>
  <c r="P492" i="7" s="1"/>
  <c r="P502" i="7" s="1"/>
  <c r="P512" i="7" s="1"/>
  <c r="P522" i="7" s="1"/>
  <c r="P532" i="7" s="1"/>
  <c r="P542" i="7" s="1"/>
  <c r="P552" i="7" s="1"/>
  <c r="P562" i="7" s="1"/>
  <c r="P572" i="7" s="1"/>
  <c r="P582" i="7" s="1"/>
  <c r="P592" i="7" s="1"/>
  <c r="P602" i="7" s="1"/>
  <c r="P612" i="7" s="1"/>
  <c r="P622" i="7" s="1"/>
  <c r="P632" i="7" s="1"/>
  <c r="P642" i="7" s="1"/>
  <c r="P652" i="7" s="1"/>
  <c r="P662" i="7" s="1"/>
  <c r="P672" i="7" s="1"/>
  <c r="P682" i="7" s="1"/>
  <c r="P692" i="7" s="1"/>
  <c r="P702" i="7" s="1"/>
  <c r="P712" i="7" s="1"/>
  <c r="P722" i="7" s="1"/>
  <c r="P732" i="7" s="1"/>
  <c r="P742" i="7" s="1"/>
  <c r="P752" i="7" s="1"/>
  <c r="P762" i="7" s="1"/>
  <c r="P772" i="7" s="1"/>
  <c r="P782" i="7" s="1"/>
  <c r="P792" i="7" s="1"/>
  <c r="P802" i="7" s="1"/>
  <c r="L432" i="7"/>
  <c r="L442" i="7" s="1"/>
  <c r="L452" i="7" s="1"/>
  <c r="L462" i="7" s="1"/>
  <c r="L472" i="7" s="1"/>
  <c r="L482" i="7" s="1"/>
  <c r="L492" i="7" s="1"/>
  <c r="L502" i="7" s="1"/>
  <c r="L512" i="7" s="1"/>
  <c r="L522" i="7" s="1"/>
  <c r="L532" i="7" s="1"/>
  <c r="L542" i="7" s="1"/>
  <c r="L552" i="7" s="1"/>
  <c r="L562" i="7" s="1"/>
  <c r="L572" i="7" s="1"/>
  <c r="L582" i="7" s="1"/>
  <c r="L592" i="7" s="1"/>
  <c r="L602" i="7" s="1"/>
  <c r="L612" i="7" s="1"/>
  <c r="L622" i="7" s="1"/>
  <c r="L632" i="7" s="1"/>
  <c r="L642" i="7" s="1"/>
  <c r="L652" i="7" s="1"/>
  <c r="L662" i="7" s="1"/>
  <c r="L672" i="7" s="1"/>
  <c r="L682" i="7" s="1"/>
  <c r="L692" i="7" s="1"/>
  <c r="L702" i="7" s="1"/>
  <c r="L712" i="7" s="1"/>
  <c r="L722" i="7" s="1"/>
  <c r="L732" i="7" s="1"/>
  <c r="L742" i="7" s="1"/>
  <c r="L752" i="7" s="1"/>
  <c r="L762" i="7" s="1"/>
  <c r="L772" i="7" s="1"/>
  <c r="L782" i="7" s="1"/>
  <c r="L792" i="7" s="1"/>
  <c r="L802" i="7" s="1"/>
  <c r="M432" i="7"/>
  <c r="M442" i="7" s="1"/>
  <c r="M452" i="7" s="1"/>
  <c r="M462" i="7" s="1"/>
  <c r="M472" i="7" s="1"/>
  <c r="M482" i="7" s="1"/>
  <c r="M492" i="7" s="1"/>
  <c r="M502" i="7" s="1"/>
  <c r="M512" i="7" s="1"/>
  <c r="M522" i="7" s="1"/>
  <c r="M532" i="7" s="1"/>
  <c r="M542" i="7" s="1"/>
  <c r="M552" i="7" s="1"/>
  <c r="M562" i="7" s="1"/>
  <c r="M572" i="7" s="1"/>
  <c r="M582" i="7" s="1"/>
  <c r="M592" i="7" s="1"/>
  <c r="M602" i="7" s="1"/>
  <c r="M612" i="7" s="1"/>
  <c r="M622" i="7" s="1"/>
  <c r="M632" i="7" s="1"/>
  <c r="M642" i="7" s="1"/>
  <c r="M652" i="7" s="1"/>
  <c r="M662" i="7" s="1"/>
  <c r="M672" i="7" s="1"/>
  <c r="M682" i="7" s="1"/>
  <c r="M692" i="7" s="1"/>
  <c r="M702" i="7" s="1"/>
  <c r="M712" i="7" s="1"/>
  <c r="M722" i="7" s="1"/>
  <c r="M732" i="7" s="1"/>
  <c r="M742" i="7" s="1"/>
  <c r="M752" i="7" s="1"/>
  <c r="M762" i="7" s="1"/>
  <c r="M772" i="7" s="1"/>
  <c r="M782" i="7" s="1"/>
  <c r="M792" i="7" s="1"/>
  <c r="M802" i="7" s="1"/>
  <c r="K432" i="7"/>
  <c r="K442" i="7" s="1"/>
  <c r="K452" i="7" s="1"/>
  <c r="K462" i="7" s="1"/>
  <c r="K472" i="7" s="1"/>
  <c r="K482" i="7" s="1"/>
  <c r="K492" i="7" s="1"/>
  <c r="K502" i="7" s="1"/>
  <c r="K512" i="7" s="1"/>
  <c r="K522" i="7" s="1"/>
  <c r="K532" i="7" s="1"/>
  <c r="K542" i="7" s="1"/>
  <c r="K552" i="7" s="1"/>
  <c r="K562" i="7" s="1"/>
  <c r="K572" i="7" s="1"/>
  <c r="K582" i="7" s="1"/>
  <c r="K592" i="7" s="1"/>
  <c r="K602" i="7" s="1"/>
  <c r="K612" i="7" s="1"/>
  <c r="K622" i="7" s="1"/>
  <c r="K632" i="7" s="1"/>
  <c r="K642" i="7" s="1"/>
  <c r="K652" i="7" s="1"/>
  <c r="K662" i="7" s="1"/>
  <c r="K672" i="7" s="1"/>
  <c r="K682" i="7" s="1"/>
  <c r="K692" i="7" s="1"/>
  <c r="K702" i="7" s="1"/>
  <c r="K712" i="7" s="1"/>
  <c r="K722" i="7" s="1"/>
  <c r="K732" i="7" s="1"/>
  <c r="K742" i="7" s="1"/>
  <c r="K752" i="7" s="1"/>
  <c r="K762" i="7" s="1"/>
  <c r="K772" i="7" s="1"/>
  <c r="K782" i="7" s="1"/>
  <c r="K792" i="7" s="1"/>
  <c r="K802" i="7" s="1"/>
  <c r="O432" i="7"/>
  <c r="O442" i="7" s="1"/>
  <c r="O452" i="7" s="1"/>
  <c r="O462" i="7" s="1"/>
  <c r="O472" i="7" s="1"/>
  <c r="O482" i="7" s="1"/>
  <c r="O492" i="7" s="1"/>
  <c r="O502" i="7" s="1"/>
  <c r="O512" i="7" s="1"/>
  <c r="O522" i="7" s="1"/>
  <c r="O532" i="7" s="1"/>
  <c r="O542" i="7" s="1"/>
  <c r="O552" i="7" s="1"/>
  <c r="O562" i="7" s="1"/>
  <c r="O572" i="7" s="1"/>
  <c r="O582" i="7" s="1"/>
  <c r="O592" i="7" s="1"/>
  <c r="O602" i="7" s="1"/>
  <c r="O612" i="7" s="1"/>
  <c r="O622" i="7" s="1"/>
  <c r="O632" i="7" s="1"/>
  <c r="O642" i="7" s="1"/>
  <c r="O652" i="7" s="1"/>
  <c r="O662" i="7" s="1"/>
  <c r="O672" i="7" s="1"/>
  <c r="O682" i="7" s="1"/>
  <c r="O692" i="7" s="1"/>
  <c r="O702" i="7" s="1"/>
  <c r="O712" i="7" s="1"/>
  <c r="O722" i="7" s="1"/>
  <c r="O732" i="7" s="1"/>
  <c r="O742" i="7" s="1"/>
  <c r="O752" i="7" s="1"/>
  <c r="O762" i="7" s="1"/>
  <c r="O772" i="7" s="1"/>
  <c r="O782" i="7" s="1"/>
  <c r="O792" i="7" s="1"/>
  <c r="O802" i="7" s="1"/>
  <c r="K68" i="7"/>
  <c r="K78" i="7" s="1"/>
  <c r="N68" i="7"/>
  <c r="N78" i="7" s="1"/>
  <c r="J68" i="7"/>
  <c r="J78" i="7" s="1"/>
  <c r="G68" i="7"/>
  <c r="G78" i="7" s="1"/>
  <c r="I68" i="7"/>
  <c r="I78" i="7" s="1"/>
  <c r="L68" i="7"/>
  <c r="L78" i="7" s="1"/>
  <c r="M68" i="7"/>
  <c r="M78" i="7" s="1"/>
  <c r="H329" i="5"/>
  <c r="G368" i="5"/>
  <c r="G364" i="5"/>
  <c r="G360" i="5"/>
  <c r="G369" i="5"/>
  <c r="G365" i="5"/>
  <c r="G361" i="5"/>
  <c r="I284" i="5"/>
  <c r="G286" i="5"/>
  <c r="H227" i="5"/>
  <c r="H360" i="5" s="1"/>
  <c r="H228" i="5"/>
  <c r="H229" i="5"/>
  <c r="H362" i="5" s="1"/>
  <c r="H230" i="5"/>
  <c r="H363" i="5" s="1"/>
  <c r="H231" i="5"/>
  <c r="H364" i="5" s="1"/>
  <c r="H232" i="5"/>
  <c r="H365" i="5" s="1"/>
  <c r="H233" i="5"/>
  <c r="H234" i="5"/>
  <c r="H367" i="5" s="1"/>
  <c r="H235" i="5"/>
  <c r="H368" i="5" s="1"/>
  <c r="H236" i="5"/>
  <c r="H369" i="5" s="1"/>
  <c r="F376" i="5"/>
  <c r="F378" i="5"/>
  <c r="F379" i="5"/>
  <c r="F371" i="5"/>
  <c r="F375" i="5"/>
  <c r="F380" i="5"/>
  <c r="F377" i="5"/>
  <c r="G245" i="5"/>
  <c r="G253" i="5"/>
  <c r="G388" i="5" s="1"/>
  <c r="G250" i="5"/>
  <c r="G385" i="5" s="1"/>
  <c r="G249" i="5"/>
  <c r="G384" i="5" s="1"/>
  <c r="G246" i="5"/>
  <c r="G381" i="5" s="1"/>
  <c r="G244" i="5"/>
  <c r="H198" i="5"/>
  <c r="H331" i="5" s="1"/>
  <c r="H202" i="5"/>
  <c r="H335" i="5" s="1"/>
  <c r="H206" i="5"/>
  <c r="H339" i="5" s="1"/>
  <c r="H201" i="5"/>
  <c r="H334" i="5" s="1"/>
  <c r="H205" i="5"/>
  <c r="H338" i="5" s="1"/>
  <c r="H209" i="5"/>
  <c r="H342" i="5" s="1"/>
  <c r="H213" i="5"/>
  <c r="H346" i="5" s="1"/>
  <c r="H217" i="5"/>
  <c r="H350" i="5" s="1"/>
  <c r="H221" i="5"/>
  <c r="H354" i="5" s="1"/>
  <c r="H225" i="5"/>
  <c r="H358" i="5" s="1"/>
  <c r="H203" i="5"/>
  <c r="H336" i="5" s="1"/>
  <c r="H216" i="5"/>
  <c r="H349" i="5" s="1"/>
  <c r="H219" i="5"/>
  <c r="H352" i="5" s="1"/>
  <c r="H222" i="5"/>
  <c r="H355" i="5" s="1"/>
  <c r="H212" i="5"/>
  <c r="H345" i="5" s="1"/>
  <c r="H218" i="5"/>
  <c r="H351" i="5" s="1"/>
  <c r="H197" i="5"/>
  <c r="H330" i="5" s="1"/>
  <c r="H214" i="5"/>
  <c r="H347" i="5" s="1"/>
  <c r="H200" i="5"/>
  <c r="H333" i="5" s="1"/>
  <c r="H208" i="5"/>
  <c r="H341" i="5" s="1"/>
  <c r="H210" i="5"/>
  <c r="H343" i="5" s="1"/>
  <c r="H220" i="5"/>
  <c r="H353" i="5" s="1"/>
  <c r="H223" i="5"/>
  <c r="H356" i="5" s="1"/>
  <c r="H226" i="5"/>
  <c r="H359" i="5" s="1"/>
  <c r="H204" i="5"/>
  <c r="H337" i="5" s="1"/>
  <c r="H215" i="5"/>
  <c r="H348" i="5" s="1"/>
  <c r="H199" i="5"/>
  <c r="H332" i="5" s="1"/>
  <c r="H207" i="5"/>
  <c r="H340" i="5" s="1"/>
  <c r="H211" i="5"/>
  <c r="H344" i="5" s="1"/>
  <c r="H224" i="5"/>
  <c r="H357" i="5" s="1"/>
  <c r="G243" i="5"/>
  <c r="G247" i="5"/>
  <c r="G382" i="5" s="1"/>
  <c r="G254" i="5"/>
  <c r="G251" i="5"/>
  <c r="G386" i="5" s="1"/>
  <c r="G248" i="5"/>
  <c r="G383" i="5" s="1"/>
  <c r="G252" i="5"/>
  <c r="G387" i="5" s="1"/>
  <c r="H155" i="5"/>
  <c r="H288" i="5" s="1"/>
  <c r="H159" i="5"/>
  <c r="H292" i="5" s="1"/>
  <c r="H163" i="5"/>
  <c r="H296" i="5" s="1"/>
  <c r="H153" i="5"/>
  <c r="H158" i="5"/>
  <c r="H291" i="5" s="1"/>
  <c r="H164" i="5"/>
  <c r="H297" i="5" s="1"/>
  <c r="H156" i="5"/>
  <c r="H289" i="5" s="1"/>
  <c r="H161" i="5"/>
  <c r="H294" i="5" s="1"/>
  <c r="H157" i="5"/>
  <c r="H290" i="5" s="1"/>
  <c r="H162" i="5"/>
  <c r="H295" i="5" s="1"/>
  <c r="H154" i="5"/>
  <c r="H287" i="5" s="1"/>
  <c r="H160" i="5"/>
  <c r="H293" i="5" s="1"/>
  <c r="H165" i="5"/>
  <c r="H298" i="5" s="1"/>
  <c r="H152" i="5"/>
  <c r="H166" i="5"/>
  <c r="H299" i="5" s="1"/>
  <c r="J8" i="5"/>
  <c r="I53" i="5"/>
  <c r="I329" i="5" s="1"/>
  <c r="G242" i="5"/>
  <c r="O810" i="7"/>
  <c r="O129" i="7"/>
  <c r="Q129" i="7"/>
  <c r="P129" i="7"/>
  <c r="R129" i="7"/>
  <c r="G240" i="5"/>
  <c r="G241" i="5"/>
  <c r="I196" i="5"/>
  <c r="I239" i="5" s="1"/>
  <c r="I147" i="5"/>
  <c r="J151" i="5"/>
  <c r="I148" i="5"/>
  <c r="AF42" i="4"/>
  <c r="AD31" i="4"/>
  <c r="AF37" i="4"/>
  <c r="AG37" i="4" s="1"/>
  <c r="AH37" i="4" s="1"/>
  <c r="AI37" i="4" s="1"/>
  <c r="AJ37" i="4" s="1"/>
  <c r="AK37" i="4" s="1"/>
  <c r="AL37" i="4" s="1"/>
  <c r="AM37" i="4" s="1"/>
  <c r="AF32" i="4"/>
  <c r="AG32" i="4" s="1"/>
  <c r="AH32" i="4" s="1"/>
  <c r="AI32" i="4" s="1"/>
  <c r="AJ32" i="4" s="1"/>
  <c r="AK32" i="4" s="1"/>
  <c r="AL32" i="4" s="1"/>
  <c r="AM32" i="4" s="1"/>
  <c r="G442" i="7" l="1"/>
  <c r="G452" i="7" s="1"/>
  <c r="G462" i="7" s="1"/>
  <c r="G472" i="7" s="1"/>
  <c r="G482" i="7" s="1"/>
  <c r="G492" i="7" s="1"/>
  <c r="G502" i="7" s="1"/>
  <c r="G512" i="7" s="1"/>
  <c r="G522" i="7" s="1"/>
  <c r="G532" i="7" s="1"/>
  <c r="G542" i="7" s="1"/>
  <c r="G552" i="7" s="1"/>
  <c r="G562" i="7" s="1"/>
  <c r="G572" i="7" s="1"/>
  <c r="G582" i="7" s="1"/>
  <c r="G592" i="7" s="1"/>
  <c r="G602" i="7" s="1"/>
  <c r="G612" i="7" s="1"/>
  <c r="G622" i="7" s="1"/>
  <c r="G632" i="7" s="1"/>
  <c r="G642" i="7" s="1"/>
  <c r="G652" i="7" s="1"/>
  <c r="G662" i="7" s="1"/>
  <c r="G672" i="7" s="1"/>
  <c r="G682" i="7" s="1"/>
  <c r="G692" i="7" s="1"/>
  <c r="G702" i="7" s="1"/>
  <c r="G712" i="7" s="1"/>
  <c r="G722" i="7" s="1"/>
  <c r="G732" i="7" s="1"/>
  <c r="G742" i="7" s="1"/>
  <c r="G752" i="7" s="1"/>
  <c r="G762" i="7" s="1"/>
  <c r="G772" i="7" s="1"/>
  <c r="G782" i="7" s="1"/>
  <c r="G792" i="7" s="1"/>
  <c r="G802" i="7" s="1"/>
  <c r="I602" i="7"/>
  <c r="I612" i="7" s="1"/>
  <c r="I622" i="7" s="1"/>
  <c r="I632" i="7" s="1"/>
  <c r="I642" i="7" s="1"/>
  <c r="I652" i="7" s="1"/>
  <c r="I662" i="7" s="1"/>
  <c r="I672" i="7" s="1"/>
  <c r="I682" i="7" s="1"/>
  <c r="I692" i="7" s="1"/>
  <c r="I702" i="7" s="1"/>
  <c r="I712" i="7" s="1"/>
  <c r="I722" i="7" s="1"/>
  <c r="I732" i="7" s="1"/>
  <c r="I742" i="7" s="1"/>
  <c r="I752" i="7" s="1"/>
  <c r="I762" i="7" s="1"/>
  <c r="I772" i="7" s="1"/>
  <c r="I782" i="7" s="1"/>
  <c r="I792" i="7" s="1"/>
  <c r="I802" i="7" s="1"/>
  <c r="G389" i="5"/>
  <c r="H285" i="5"/>
  <c r="D469" i="7"/>
  <c r="D479" i="7" s="1"/>
  <c r="D489" i="7" s="1"/>
  <c r="D499" i="7" s="1"/>
  <c r="D509" i="7" s="1"/>
  <c r="D519" i="7" s="1"/>
  <c r="D529" i="7" s="1"/>
  <c r="D539" i="7" s="1"/>
  <c r="D549" i="7" s="1"/>
  <c r="D559" i="7" s="1"/>
  <c r="D569" i="7" s="1"/>
  <c r="D579" i="7" s="1"/>
  <c r="D589" i="7" s="1"/>
  <c r="D599" i="7" s="1"/>
  <c r="D609" i="7" s="1"/>
  <c r="D619" i="7" s="1"/>
  <c r="D629" i="7" s="1"/>
  <c r="D639" i="7" s="1"/>
  <c r="D649" i="7" s="1"/>
  <c r="D659" i="7" s="1"/>
  <c r="D669" i="7" s="1"/>
  <c r="D679" i="7" s="1"/>
  <c r="D689" i="7" s="1"/>
  <c r="D699" i="7" s="1"/>
  <c r="D709" i="7" s="1"/>
  <c r="D719" i="7" s="1"/>
  <c r="D729" i="7" s="1"/>
  <c r="D739" i="7" s="1"/>
  <c r="D749" i="7" s="1"/>
  <c r="D759" i="7" s="1"/>
  <c r="D769" i="7" s="1"/>
  <c r="D779" i="7" s="1"/>
  <c r="D789" i="7" s="1"/>
  <c r="D799" i="7" s="1"/>
  <c r="D809" i="7" s="1"/>
  <c r="O805" i="7"/>
  <c r="J821" i="7"/>
  <c r="I112" i="5"/>
  <c r="J111" i="5"/>
  <c r="G114" i="5"/>
  <c r="G167" i="5"/>
  <c r="F300" i="5"/>
  <c r="F255" i="5"/>
  <c r="F390" i="5" s="1"/>
  <c r="F115" i="5"/>
  <c r="F168" i="5"/>
  <c r="H113" i="5"/>
  <c r="M88" i="7"/>
  <c r="M99" i="7" s="1"/>
  <c r="M109" i="7" s="1"/>
  <c r="M119" i="7" s="1"/>
  <c r="M129" i="7" s="1"/>
  <c r="M139" i="7" s="1"/>
  <c r="J88" i="7"/>
  <c r="J99" i="7" s="1"/>
  <c r="J109" i="7" s="1"/>
  <c r="J119" i="7" s="1"/>
  <c r="J129" i="7" s="1"/>
  <c r="J139" i="7" s="1"/>
  <c r="G88" i="7"/>
  <c r="G99" i="7" s="1"/>
  <c r="G109" i="7" s="1"/>
  <c r="G119" i="7" s="1"/>
  <c r="G129" i="7" s="1"/>
  <c r="G139" i="7" s="1"/>
  <c r="L88" i="7"/>
  <c r="L99" i="7" s="1"/>
  <c r="L109" i="7" s="1"/>
  <c r="L119" i="7" s="1"/>
  <c r="L129" i="7" s="1"/>
  <c r="L139" i="7" s="1"/>
  <c r="N88" i="7"/>
  <c r="N99" i="7" s="1"/>
  <c r="N109" i="7" s="1"/>
  <c r="N119" i="7" s="1"/>
  <c r="N129" i="7" s="1"/>
  <c r="N139" i="7" s="1"/>
  <c r="I88" i="7"/>
  <c r="I99" i="7" s="1"/>
  <c r="I109" i="7" s="1"/>
  <c r="I119" i="7" s="1"/>
  <c r="I129" i="7" s="1"/>
  <c r="I139" i="7" s="1"/>
  <c r="K88" i="7"/>
  <c r="K99" i="7" s="1"/>
  <c r="K109" i="7" s="1"/>
  <c r="K119" i="7" s="1"/>
  <c r="K129" i="7" s="1"/>
  <c r="K139" i="7" s="1"/>
  <c r="H361" i="5"/>
  <c r="H366" i="5"/>
  <c r="J284" i="5"/>
  <c r="H286" i="5"/>
  <c r="I227" i="5"/>
  <c r="I231" i="5"/>
  <c r="I233" i="5"/>
  <c r="I366" i="5" s="1"/>
  <c r="I235" i="5"/>
  <c r="I368" i="5" s="1"/>
  <c r="I228" i="5"/>
  <c r="I229" i="5"/>
  <c r="I230" i="5"/>
  <c r="I363" i="5" s="1"/>
  <c r="I232" i="5"/>
  <c r="I365" i="5" s="1"/>
  <c r="I234" i="5"/>
  <c r="I367" i="5" s="1"/>
  <c r="I236" i="5"/>
  <c r="I369" i="5" s="1"/>
  <c r="G376" i="5"/>
  <c r="G380" i="5"/>
  <c r="G375" i="5"/>
  <c r="G378" i="5"/>
  <c r="G379" i="5"/>
  <c r="G377" i="5"/>
  <c r="K8" i="5"/>
  <c r="J53" i="5"/>
  <c r="J329" i="5" s="1"/>
  <c r="I98" i="5"/>
  <c r="I374" i="5" s="1"/>
  <c r="H249" i="5"/>
  <c r="H384" i="5" s="1"/>
  <c r="H253" i="5"/>
  <c r="H388" i="5" s="1"/>
  <c r="H254" i="5"/>
  <c r="H247" i="5"/>
  <c r="H382" i="5" s="1"/>
  <c r="H252" i="5"/>
  <c r="H387" i="5" s="1"/>
  <c r="H245" i="5"/>
  <c r="H243" i="5"/>
  <c r="H244" i="5"/>
  <c r="H246" i="5"/>
  <c r="H381" i="5" s="1"/>
  <c r="I201" i="5"/>
  <c r="I334" i="5" s="1"/>
  <c r="I205" i="5"/>
  <c r="I338" i="5" s="1"/>
  <c r="I200" i="5"/>
  <c r="I333" i="5" s="1"/>
  <c r="I204" i="5"/>
  <c r="I337" i="5" s="1"/>
  <c r="I208" i="5"/>
  <c r="I341" i="5" s="1"/>
  <c r="I212" i="5"/>
  <c r="I345" i="5" s="1"/>
  <c r="I216" i="5"/>
  <c r="I349" i="5" s="1"/>
  <c r="I220" i="5"/>
  <c r="I353" i="5" s="1"/>
  <c r="I224" i="5"/>
  <c r="I357" i="5" s="1"/>
  <c r="I197" i="5"/>
  <c r="I330" i="5" s="1"/>
  <c r="I202" i="5"/>
  <c r="I335" i="5" s="1"/>
  <c r="I210" i="5"/>
  <c r="I343" i="5" s="1"/>
  <c r="I213" i="5"/>
  <c r="I346" i="5" s="1"/>
  <c r="I223" i="5"/>
  <c r="I356" i="5" s="1"/>
  <c r="I226" i="5"/>
  <c r="I359" i="5" s="1"/>
  <c r="I203" i="5"/>
  <c r="I336" i="5" s="1"/>
  <c r="I219" i="5"/>
  <c r="I352" i="5" s="1"/>
  <c r="I225" i="5"/>
  <c r="I358" i="5" s="1"/>
  <c r="I198" i="5"/>
  <c r="I331" i="5" s="1"/>
  <c r="I206" i="5"/>
  <c r="I339" i="5" s="1"/>
  <c r="I215" i="5"/>
  <c r="I348" i="5" s="1"/>
  <c r="I221" i="5"/>
  <c r="I354" i="5" s="1"/>
  <c r="I199" i="5"/>
  <c r="I332" i="5" s="1"/>
  <c r="I207" i="5"/>
  <c r="I340" i="5" s="1"/>
  <c r="I211" i="5"/>
  <c r="I344" i="5" s="1"/>
  <c r="I214" i="5"/>
  <c r="I347" i="5" s="1"/>
  <c r="I217" i="5"/>
  <c r="I350" i="5" s="1"/>
  <c r="I209" i="5"/>
  <c r="I342" i="5" s="1"/>
  <c r="I222" i="5"/>
  <c r="I355" i="5" s="1"/>
  <c r="I218" i="5"/>
  <c r="I351" i="5" s="1"/>
  <c r="H250" i="5"/>
  <c r="H385" i="5" s="1"/>
  <c r="H251" i="5"/>
  <c r="H386" i="5" s="1"/>
  <c r="H248" i="5"/>
  <c r="H383" i="5" s="1"/>
  <c r="I156" i="5"/>
  <c r="I289" i="5" s="1"/>
  <c r="I160" i="5"/>
  <c r="I293" i="5" s="1"/>
  <c r="I155" i="5"/>
  <c r="I288" i="5" s="1"/>
  <c r="I158" i="5"/>
  <c r="I291" i="5" s="1"/>
  <c r="I161" i="5"/>
  <c r="I294" i="5" s="1"/>
  <c r="I165" i="5"/>
  <c r="I298" i="5" s="1"/>
  <c r="I159" i="5"/>
  <c r="I292" i="5" s="1"/>
  <c r="I164" i="5"/>
  <c r="I297" i="5" s="1"/>
  <c r="I154" i="5"/>
  <c r="I287" i="5" s="1"/>
  <c r="I157" i="5"/>
  <c r="I290" i="5" s="1"/>
  <c r="I166" i="5"/>
  <c r="I299" i="5" s="1"/>
  <c r="I162" i="5"/>
  <c r="I295" i="5" s="1"/>
  <c r="I153" i="5"/>
  <c r="I163" i="5"/>
  <c r="I296" i="5" s="1"/>
  <c r="I152" i="5"/>
  <c r="H241" i="5"/>
  <c r="P810" i="7"/>
  <c r="Q139" i="7"/>
  <c r="P139" i="7"/>
  <c r="O139" i="7"/>
  <c r="R139" i="7"/>
  <c r="H240" i="5"/>
  <c r="H242" i="5"/>
  <c r="J148" i="5"/>
  <c r="K151" i="5"/>
  <c r="J147" i="5"/>
  <c r="J196" i="5"/>
  <c r="J239" i="5" s="1"/>
  <c r="V37" i="4"/>
  <c r="P597" i="7" l="1"/>
  <c r="J597" i="7"/>
  <c r="N597" i="7"/>
  <c r="M597" i="7"/>
  <c r="Q597" i="7"/>
  <c r="I597" i="7"/>
  <c r="R597" i="7"/>
  <c r="O597" i="7"/>
  <c r="K597" i="7"/>
  <c r="L597" i="7"/>
  <c r="H389" i="5"/>
  <c r="I285" i="5"/>
  <c r="P805" i="7"/>
  <c r="K821" i="7"/>
  <c r="M737" i="7"/>
  <c r="L707" i="7"/>
  <c r="P727" i="7"/>
  <c r="O697" i="7"/>
  <c r="Q527" i="7"/>
  <c r="J747" i="7"/>
  <c r="N747" i="7"/>
  <c r="Q547" i="7"/>
  <c r="I747" i="7"/>
  <c r="I517" i="7"/>
  <c r="J797" i="7"/>
  <c r="R747" i="7"/>
  <c r="O617" i="7"/>
  <c r="K697" i="7"/>
  <c r="K797" i="7"/>
  <c r="L727" i="7"/>
  <c r="L647" i="7"/>
  <c r="P477" i="7"/>
  <c r="Q707" i="7"/>
  <c r="N517" i="7"/>
  <c r="O607" i="7"/>
  <c r="O467" i="7"/>
  <c r="K527" i="7"/>
  <c r="J697" i="7"/>
  <c r="M647" i="7"/>
  <c r="Q657" i="7"/>
  <c r="J687" i="7"/>
  <c r="K707" i="7"/>
  <c r="Q627" i="7"/>
  <c r="J587" i="7"/>
  <c r="P757" i="7"/>
  <c r="Q457" i="7"/>
  <c r="N737" i="7"/>
  <c r="K627" i="7"/>
  <c r="Q537" i="7"/>
  <c r="O477" i="7"/>
  <c r="Q577" i="7"/>
  <c r="L477" i="7"/>
  <c r="M557" i="7"/>
  <c r="O637" i="7"/>
  <c r="I547" i="7"/>
  <c r="Q747" i="7"/>
  <c r="P627" i="7"/>
  <c r="R797" i="7"/>
  <c r="L567" i="7"/>
  <c r="O457" i="7"/>
  <c r="N667" i="7"/>
  <c r="J757" i="7"/>
  <c r="K667" i="7"/>
  <c r="P637" i="7"/>
  <c r="O797" i="7"/>
  <c r="O567" i="7"/>
  <c r="R517" i="7"/>
  <c r="I737" i="7"/>
  <c r="L717" i="7"/>
  <c r="R737" i="7"/>
  <c r="Q757" i="7"/>
  <c r="R777" i="7"/>
  <c r="R547" i="7"/>
  <c r="I447" i="7"/>
  <c r="K467" i="7"/>
  <c r="L607" i="7"/>
  <c r="Q737" i="7"/>
  <c r="I727" i="7"/>
  <c r="K677" i="7"/>
  <c r="I577" i="7"/>
  <c r="P587" i="7"/>
  <c r="R767" i="7"/>
  <c r="O777" i="7"/>
  <c r="M477" i="7"/>
  <c r="M687" i="7"/>
  <c r="I657" i="7"/>
  <c r="R687" i="7"/>
  <c r="I627" i="7"/>
  <c r="K747" i="7"/>
  <c r="Q607" i="7"/>
  <c r="I787" i="7"/>
  <c r="M667" i="7"/>
  <c r="R587" i="7"/>
  <c r="N637" i="7"/>
  <c r="M717" i="7"/>
  <c r="R607" i="7"/>
  <c r="N557" i="7"/>
  <c r="K457" i="7"/>
  <c r="M697" i="7"/>
  <c r="I617" i="7"/>
  <c r="M567" i="7"/>
  <c r="M607" i="7"/>
  <c r="M467" i="7"/>
  <c r="P787" i="7"/>
  <c r="R677" i="7"/>
  <c r="I507" i="7"/>
  <c r="R447" i="7"/>
  <c r="R727" i="7"/>
  <c r="M547" i="7"/>
  <c r="J637" i="7"/>
  <c r="P577" i="7"/>
  <c r="Q767" i="7"/>
  <c r="O717" i="7"/>
  <c r="J807" i="7"/>
  <c r="O727" i="7"/>
  <c r="O687" i="7"/>
  <c r="O587" i="7"/>
  <c r="L507" i="7"/>
  <c r="N677" i="7"/>
  <c r="P777" i="7"/>
  <c r="O577" i="7"/>
  <c r="K737" i="7"/>
  <c r="J607" i="7"/>
  <c r="N477" i="7"/>
  <c r="K607" i="7"/>
  <c r="K557" i="7"/>
  <c r="J657" i="7"/>
  <c r="R567" i="7"/>
  <c r="R717" i="7"/>
  <c r="K647" i="7"/>
  <c r="N577" i="7"/>
  <c r="M447" i="7"/>
  <c r="N467" i="7"/>
  <c r="M587" i="7"/>
  <c r="O767" i="7"/>
  <c r="L697" i="7"/>
  <c r="P767" i="7"/>
  <c r="J567" i="7"/>
  <c r="O517" i="7"/>
  <c r="Q647" i="7"/>
  <c r="I797" i="7"/>
  <c r="K637" i="7"/>
  <c r="L667" i="7"/>
  <c r="L797" i="7"/>
  <c r="Q557" i="7"/>
  <c r="N587" i="7"/>
  <c r="J617" i="7"/>
  <c r="N607" i="7"/>
  <c r="J457" i="7"/>
  <c r="J507" i="7"/>
  <c r="P547" i="7"/>
  <c r="R667" i="7"/>
  <c r="I637" i="7"/>
  <c r="Q617" i="7"/>
  <c r="K757" i="7"/>
  <c r="L757" i="7"/>
  <c r="R577" i="7"/>
  <c r="R627" i="7"/>
  <c r="I537" i="7"/>
  <c r="M787" i="7"/>
  <c r="P717" i="7"/>
  <c r="N757" i="7"/>
  <c r="P557" i="7"/>
  <c r="O527" i="7"/>
  <c r="I687" i="7"/>
  <c r="P737" i="7"/>
  <c r="O657" i="7"/>
  <c r="L747" i="7"/>
  <c r="I717" i="7"/>
  <c r="K517" i="7"/>
  <c r="M637" i="7"/>
  <c r="M727" i="7"/>
  <c r="L737" i="7"/>
  <c r="J717" i="7"/>
  <c r="K657" i="7"/>
  <c r="L677" i="7"/>
  <c r="I607" i="7"/>
  <c r="I527" i="7"/>
  <c r="N787" i="7"/>
  <c r="O677" i="7"/>
  <c r="N777" i="7"/>
  <c r="J517" i="7"/>
  <c r="R697" i="7"/>
  <c r="I767" i="7"/>
  <c r="J547" i="7"/>
  <c r="K777" i="7"/>
  <c r="P647" i="7"/>
  <c r="L807" i="7"/>
  <c r="I477" i="7"/>
  <c r="N697" i="7"/>
  <c r="O707" i="7"/>
  <c r="O627" i="7"/>
  <c r="O737" i="7"/>
  <c r="R477" i="7"/>
  <c r="O647" i="7"/>
  <c r="L557" i="7"/>
  <c r="Q447" i="7"/>
  <c r="O667" i="7"/>
  <c r="L457" i="7"/>
  <c r="N767" i="7"/>
  <c r="J787" i="7"/>
  <c r="K807" i="7"/>
  <c r="Q717" i="7"/>
  <c r="J777" i="7"/>
  <c r="J537" i="7"/>
  <c r="J527" i="7"/>
  <c r="O537" i="7"/>
  <c r="O547" i="7"/>
  <c r="L617" i="7"/>
  <c r="P607" i="7"/>
  <c r="P747" i="7"/>
  <c r="K617" i="7"/>
  <c r="I467" i="7"/>
  <c r="P457" i="7"/>
  <c r="K687" i="7"/>
  <c r="P537" i="7"/>
  <c r="K567" i="7"/>
  <c r="L527" i="7"/>
  <c r="N687" i="7"/>
  <c r="N507" i="7"/>
  <c r="P677" i="7"/>
  <c r="L447" i="7"/>
  <c r="L577" i="7"/>
  <c r="N727" i="7"/>
  <c r="J737" i="7"/>
  <c r="I757" i="7"/>
  <c r="P687" i="7"/>
  <c r="L627" i="7"/>
  <c r="Q567" i="7"/>
  <c r="R757" i="7"/>
  <c r="P507" i="7"/>
  <c r="R647" i="7"/>
  <c r="J577" i="7"/>
  <c r="Q697" i="7"/>
  <c r="L777" i="7"/>
  <c r="L587" i="7"/>
  <c r="N457" i="7"/>
  <c r="Q727" i="7"/>
  <c r="N717" i="7"/>
  <c r="M527" i="7"/>
  <c r="M797" i="7"/>
  <c r="P447" i="7"/>
  <c r="I697" i="7"/>
  <c r="I777" i="7"/>
  <c r="I567" i="7"/>
  <c r="P657" i="7"/>
  <c r="M807" i="7"/>
  <c r="M757" i="7"/>
  <c r="J727" i="7"/>
  <c r="M537" i="7"/>
  <c r="N527" i="7"/>
  <c r="P617" i="7"/>
  <c r="Q777" i="7"/>
  <c r="J707" i="7"/>
  <c r="M507" i="7"/>
  <c r="N617" i="7"/>
  <c r="P467" i="7"/>
  <c r="R507" i="7"/>
  <c r="K537" i="7"/>
  <c r="K587" i="7"/>
  <c r="N537" i="7"/>
  <c r="K547" i="7"/>
  <c r="L547" i="7"/>
  <c r="I587" i="7"/>
  <c r="N657" i="7"/>
  <c r="M657" i="7"/>
  <c r="P707" i="7"/>
  <c r="M627" i="7"/>
  <c r="K477" i="7"/>
  <c r="I807" i="7"/>
  <c r="J677" i="7"/>
  <c r="R467" i="7"/>
  <c r="J447" i="7"/>
  <c r="P517" i="7"/>
  <c r="Q587" i="7"/>
  <c r="P527" i="7"/>
  <c r="R617" i="7"/>
  <c r="P697" i="7"/>
  <c r="R557" i="7"/>
  <c r="J477" i="7"/>
  <c r="M677" i="7"/>
  <c r="L537" i="7"/>
  <c r="K507" i="7"/>
  <c r="Q797" i="7"/>
  <c r="M777" i="7"/>
  <c r="L637" i="7"/>
  <c r="O447" i="7"/>
  <c r="O757" i="7"/>
  <c r="R527" i="7"/>
  <c r="R657" i="7"/>
  <c r="J767" i="7"/>
  <c r="K447" i="7"/>
  <c r="Q787" i="7"/>
  <c r="R707" i="7"/>
  <c r="O787" i="7"/>
  <c r="I707" i="7"/>
  <c r="M617" i="7"/>
  <c r="L517" i="7"/>
  <c r="I677" i="7"/>
  <c r="J467" i="7"/>
  <c r="Q687" i="7"/>
  <c r="I647" i="7"/>
  <c r="K717" i="7"/>
  <c r="P567" i="7"/>
  <c r="M577" i="7"/>
  <c r="M747" i="7"/>
  <c r="K787" i="7"/>
  <c r="N797" i="7"/>
  <c r="P667" i="7"/>
  <c r="Q637" i="7"/>
  <c r="M707" i="7"/>
  <c r="L787" i="7"/>
  <c r="N647" i="7"/>
  <c r="N547" i="7"/>
  <c r="N627" i="7"/>
  <c r="Q467" i="7"/>
  <c r="Q477" i="7"/>
  <c r="P797" i="7"/>
  <c r="N707" i="7"/>
  <c r="O747" i="7"/>
  <c r="R457" i="7"/>
  <c r="I667" i="7"/>
  <c r="I557" i="7"/>
  <c r="Q517" i="7"/>
  <c r="I457" i="7"/>
  <c r="J557" i="7"/>
  <c r="M767" i="7"/>
  <c r="L657" i="7"/>
  <c r="Q507" i="7"/>
  <c r="K577" i="7"/>
  <c r="J627" i="7"/>
  <c r="L767" i="7"/>
  <c r="L467" i="7"/>
  <c r="K727" i="7"/>
  <c r="Q677" i="7"/>
  <c r="J667" i="7"/>
  <c r="K767" i="7"/>
  <c r="J647" i="7"/>
  <c r="M457" i="7"/>
  <c r="Q667" i="7"/>
  <c r="M517" i="7"/>
  <c r="N447" i="7"/>
  <c r="R537" i="7"/>
  <c r="L687" i="7"/>
  <c r="O557" i="7"/>
  <c r="O507" i="7"/>
  <c r="R637" i="7"/>
  <c r="N567" i="7"/>
  <c r="M497" i="7"/>
  <c r="Q437" i="7"/>
  <c r="P437" i="7"/>
  <c r="Q427" i="7"/>
  <c r="Q487" i="7"/>
  <c r="J487" i="7"/>
  <c r="O487" i="7"/>
  <c r="P427" i="7"/>
  <c r="L487" i="7"/>
  <c r="N487" i="7"/>
  <c r="K497" i="7"/>
  <c r="Q497" i="7"/>
  <c r="K487" i="7"/>
  <c r="L497" i="7"/>
  <c r="P497" i="7"/>
  <c r="I497" i="7"/>
  <c r="O497" i="7"/>
  <c r="R437" i="7"/>
  <c r="M487" i="7"/>
  <c r="R497" i="7"/>
  <c r="P487" i="7"/>
  <c r="N497" i="7"/>
  <c r="J497" i="7"/>
  <c r="R787" i="7"/>
  <c r="I487" i="7"/>
  <c r="R427" i="7"/>
  <c r="R487" i="7"/>
  <c r="N807" i="7"/>
  <c r="O807" i="7"/>
  <c r="K111" i="5"/>
  <c r="J166" i="5"/>
  <c r="J299" i="5" s="1"/>
  <c r="I113" i="5"/>
  <c r="H114" i="5"/>
  <c r="H167" i="5"/>
  <c r="F116" i="5"/>
  <c r="F169" i="5"/>
  <c r="G300" i="5"/>
  <c r="G255" i="5"/>
  <c r="G390" i="5" s="1"/>
  <c r="J112" i="5"/>
  <c r="F301" i="5"/>
  <c r="F256" i="5"/>
  <c r="F391" i="5" s="1"/>
  <c r="G115" i="5"/>
  <c r="G168" i="5"/>
  <c r="P807" i="7"/>
  <c r="R417" i="7"/>
  <c r="P417" i="7"/>
  <c r="Q417" i="7"/>
  <c r="I362" i="5"/>
  <c r="I364" i="5"/>
  <c r="I361" i="5"/>
  <c r="I360" i="5"/>
  <c r="K284" i="5"/>
  <c r="I286" i="5"/>
  <c r="J98" i="5"/>
  <c r="J374" i="5" s="1"/>
  <c r="J227" i="5"/>
  <c r="J360" i="5" s="1"/>
  <c r="J229" i="5"/>
  <c r="J231" i="5"/>
  <c r="J233" i="5"/>
  <c r="J366" i="5" s="1"/>
  <c r="J235" i="5"/>
  <c r="J368" i="5" s="1"/>
  <c r="J228" i="5"/>
  <c r="J230" i="5"/>
  <c r="J363" i="5" s="1"/>
  <c r="J232" i="5"/>
  <c r="J365" i="5" s="1"/>
  <c r="J234" i="5"/>
  <c r="J367" i="5" s="1"/>
  <c r="J236" i="5"/>
  <c r="J369" i="5" s="1"/>
  <c r="H380" i="5"/>
  <c r="H375" i="5"/>
  <c r="H376" i="5"/>
  <c r="H379" i="5"/>
  <c r="H377" i="5"/>
  <c r="H378" i="5"/>
  <c r="G371" i="5"/>
  <c r="K53" i="5"/>
  <c r="K98" i="5" s="1"/>
  <c r="K374" i="5" s="1"/>
  <c r="L8" i="5"/>
  <c r="I252" i="5"/>
  <c r="I387" i="5" s="1"/>
  <c r="I254" i="5"/>
  <c r="I251" i="5"/>
  <c r="I386" i="5" s="1"/>
  <c r="I248" i="5"/>
  <c r="I383" i="5" s="1"/>
  <c r="I244" i="5"/>
  <c r="I245" i="5"/>
  <c r="I243" i="5"/>
  <c r="J200" i="5"/>
  <c r="J333" i="5" s="1"/>
  <c r="J204" i="5"/>
  <c r="J337" i="5" s="1"/>
  <c r="J208" i="5"/>
  <c r="J341" i="5" s="1"/>
  <c r="J199" i="5"/>
  <c r="J332" i="5" s="1"/>
  <c r="J203" i="5"/>
  <c r="J336" i="5" s="1"/>
  <c r="J207" i="5"/>
  <c r="J340" i="5" s="1"/>
  <c r="J211" i="5"/>
  <c r="J344" i="5" s="1"/>
  <c r="J215" i="5"/>
  <c r="J348" i="5" s="1"/>
  <c r="J219" i="5"/>
  <c r="J352" i="5" s="1"/>
  <c r="J223" i="5"/>
  <c r="J356" i="5" s="1"/>
  <c r="J201" i="5"/>
  <c r="J334" i="5" s="1"/>
  <c r="J214" i="5"/>
  <c r="J347" i="5" s="1"/>
  <c r="J217" i="5"/>
  <c r="J350" i="5" s="1"/>
  <c r="J220" i="5"/>
  <c r="J353" i="5" s="1"/>
  <c r="J197" i="5"/>
  <c r="J330" i="5" s="1"/>
  <c r="J213" i="5"/>
  <c r="J346" i="5" s="1"/>
  <c r="J226" i="5"/>
  <c r="J359" i="5" s="1"/>
  <c r="J209" i="5"/>
  <c r="J342" i="5" s="1"/>
  <c r="J222" i="5"/>
  <c r="J355" i="5" s="1"/>
  <c r="J198" i="5"/>
  <c r="J331" i="5" s="1"/>
  <c r="J206" i="5"/>
  <c r="J339" i="5" s="1"/>
  <c r="J218" i="5"/>
  <c r="J351" i="5" s="1"/>
  <c r="J221" i="5"/>
  <c r="J354" i="5" s="1"/>
  <c r="J224" i="5"/>
  <c r="J357" i="5" s="1"/>
  <c r="J202" i="5"/>
  <c r="J335" i="5" s="1"/>
  <c r="J210" i="5"/>
  <c r="J343" i="5" s="1"/>
  <c r="J216" i="5"/>
  <c r="J349" i="5" s="1"/>
  <c r="J205" i="5"/>
  <c r="J338" i="5" s="1"/>
  <c r="J212" i="5"/>
  <c r="J345" i="5" s="1"/>
  <c r="J225" i="5"/>
  <c r="J358" i="5" s="1"/>
  <c r="I250" i="5"/>
  <c r="I385" i="5" s="1"/>
  <c r="I249" i="5"/>
  <c r="I384" i="5" s="1"/>
  <c r="I246" i="5"/>
  <c r="I381" i="5" s="1"/>
  <c r="I253" i="5"/>
  <c r="I388" i="5" s="1"/>
  <c r="I247" i="5"/>
  <c r="I382" i="5" s="1"/>
  <c r="J153" i="5"/>
  <c r="J157" i="5"/>
  <c r="J290" i="5" s="1"/>
  <c r="J154" i="5"/>
  <c r="J287" i="5" s="1"/>
  <c r="J162" i="5"/>
  <c r="J295" i="5" s="1"/>
  <c r="J155" i="5"/>
  <c r="J288" i="5" s="1"/>
  <c r="J158" i="5"/>
  <c r="J291" i="5" s="1"/>
  <c r="J161" i="5"/>
  <c r="J294" i="5" s="1"/>
  <c r="J165" i="5"/>
  <c r="J298" i="5" s="1"/>
  <c r="J152" i="5"/>
  <c r="J160" i="5"/>
  <c r="J293" i="5" s="1"/>
  <c r="J156" i="5"/>
  <c r="J289" i="5" s="1"/>
  <c r="J159" i="5"/>
  <c r="J292" i="5" s="1"/>
  <c r="J164" i="5"/>
  <c r="J297" i="5" s="1"/>
  <c r="J163" i="5"/>
  <c r="J296" i="5" s="1"/>
  <c r="I240" i="5"/>
  <c r="Q810" i="7"/>
  <c r="L149" i="7"/>
  <c r="M149" i="7"/>
  <c r="P149" i="7"/>
  <c r="N149" i="7"/>
  <c r="K149" i="7"/>
  <c r="G149" i="7"/>
  <c r="R149" i="7"/>
  <c r="J149" i="7"/>
  <c r="O149" i="7"/>
  <c r="I149" i="7"/>
  <c r="Q149" i="7"/>
  <c r="K147" i="5"/>
  <c r="K196" i="5"/>
  <c r="K239" i="5" s="1"/>
  <c r="L151" i="5"/>
  <c r="I241" i="5"/>
  <c r="K148" i="5"/>
  <c r="I242" i="5"/>
  <c r="P817" i="7" l="1"/>
  <c r="I389" i="5"/>
  <c r="L35" i="7"/>
  <c r="K35" i="7"/>
  <c r="J35" i="7"/>
  <c r="M24" i="7"/>
  <c r="M424" i="7" s="1"/>
  <c r="K24" i="7"/>
  <c r="K424" i="7" s="1"/>
  <c r="G24" i="7"/>
  <c r="G424" i="7" s="1"/>
  <c r="G426" i="7" s="1"/>
  <c r="G429" i="7" s="1"/>
  <c r="J24" i="7"/>
  <c r="J424" i="7" s="1"/>
  <c r="N24" i="7"/>
  <c r="N424" i="7" s="1"/>
  <c r="L24" i="7"/>
  <c r="L424" i="7" s="1"/>
  <c r="J285" i="5"/>
  <c r="Q805" i="7"/>
  <c r="L821" i="7"/>
  <c r="U787" i="7"/>
  <c r="U697" i="7"/>
  <c r="U767" i="7"/>
  <c r="U737" i="7"/>
  <c r="U497" i="7"/>
  <c r="U557" i="7"/>
  <c r="U757" i="7"/>
  <c r="U597" i="7"/>
  <c r="U537" i="7"/>
  <c r="U657" i="7"/>
  <c r="U487" i="7"/>
  <c r="U667" i="7"/>
  <c r="U707" i="7"/>
  <c r="U587" i="7"/>
  <c r="U567" i="7"/>
  <c r="U467" i="7"/>
  <c r="U527" i="7"/>
  <c r="U447" i="7"/>
  <c r="U547" i="7"/>
  <c r="U747" i="7"/>
  <c r="U637" i="7"/>
  <c r="U797" i="7"/>
  <c r="U507" i="7"/>
  <c r="U727" i="7"/>
  <c r="U517" i="7"/>
  <c r="U457" i="7"/>
  <c r="U647" i="7"/>
  <c r="U677" i="7"/>
  <c r="U777" i="7"/>
  <c r="U477" i="7"/>
  <c r="U607" i="7"/>
  <c r="U717" i="7"/>
  <c r="U687" i="7"/>
  <c r="U617" i="7"/>
  <c r="U627" i="7"/>
  <c r="U577" i="7"/>
  <c r="G301" i="5"/>
  <c r="G256" i="5"/>
  <c r="G391" i="5" s="1"/>
  <c r="H300" i="5"/>
  <c r="H255" i="5"/>
  <c r="H390" i="5" s="1"/>
  <c r="G116" i="5"/>
  <c r="G169" i="5"/>
  <c r="H115" i="5"/>
  <c r="H168" i="5"/>
  <c r="F302" i="5"/>
  <c r="F257" i="5"/>
  <c r="F392" i="5" s="1"/>
  <c r="F117" i="5"/>
  <c r="F170" i="5"/>
  <c r="K112" i="5"/>
  <c r="I114" i="5"/>
  <c r="I167" i="5"/>
  <c r="K166" i="5"/>
  <c r="K299" i="5" s="1"/>
  <c r="J113" i="5"/>
  <c r="L111" i="5"/>
  <c r="Q807" i="7"/>
  <c r="Q817" i="7" s="1"/>
  <c r="J364" i="5"/>
  <c r="J361" i="5"/>
  <c r="J362" i="5"/>
  <c r="L284" i="5"/>
  <c r="J286" i="5"/>
  <c r="K227" i="5"/>
  <c r="K360" i="5" s="1"/>
  <c r="K228" i="5"/>
  <c r="K361" i="5" s="1"/>
  <c r="K229" i="5"/>
  <c r="K362" i="5" s="1"/>
  <c r="K230" i="5"/>
  <c r="K231" i="5"/>
  <c r="K364" i="5" s="1"/>
  <c r="K232" i="5"/>
  <c r="K233" i="5"/>
  <c r="K366" i="5" s="1"/>
  <c r="K234" i="5"/>
  <c r="K367" i="5" s="1"/>
  <c r="K235" i="5"/>
  <c r="K368" i="5" s="1"/>
  <c r="K236" i="5"/>
  <c r="K369" i="5" s="1"/>
  <c r="I375" i="5"/>
  <c r="I378" i="5"/>
  <c r="H371" i="5"/>
  <c r="I376" i="5"/>
  <c r="I377" i="5"/>
  <c r="I380" i="5"/>
  <c r="I379" i="5"/>
  <c r="K329" i="5"/>
  <c r="L53" i="5"/>
  <c r="L98" i="5" s="1"/>
  <c r="L374" i="5" s="1"/>
  <c r="M8" i="5"/>
  <c r="J245" i="5"/>
  <c r="J247" i="5"/>
  <c r="J382" i="5" s="1"/>
  <c r="J252" i="5"/>
  <c r="J387" i="5" s="1"/>
  <c r="J254" i="5"/>
  <c r="J251" i="5"/>
  <c r="J386" i="5" s="1"/>
  <c r="J253" i="5"/>
  <c r="J388" i="5" s="1"/>
  <c r="J248" i="5"/>
  <c r="J383" i="5" s="1"/>
  <c r="J246" i="5"/>
  <c r="J381" i="5" s="1"/>
  <c r="J243" i="5"/>
  <c r="J249" i="5"/>
  <c r="J384" i="5" s="1"/>
  <c r="J250" i="5"/>
  <c r="J385" i="5" s="1"/>
  <c r="K199" i="5"/>
  <c r="K332" i="5" s="1"/>
  <c r="K203" i="5"/>
  <c r="K336" i="5" s="1"/>
  <c r="K207" i="5"/>
  <c r="K340" i="5" s="1"/>
  <c r="K198" i="5"/>
  <c r="K331" i="5" s="1"/>
  <c r="K202" i="5"/>
  <c r="K335" i="5" s="1"/>
  <c r="K206" i="5"/>
  <c r="K339" i="5" s="1"/>
  <c r="K210" i="5"/>
  <c r="K343" i="5" s="1"/>
  <c r="K214" i="5"/>
  <c r="K347" i="5" s="1"/>
  <c r="K218" i="5"/>
  <c r="K351" i="5" s="1"/>
  <c r="K222" i="5"/>
  <c r="K355" i="5" s="1"/>
  <c r="K226" i="5"/>
  <c r="K359" i="5" s="1"/>
  <c r="K200" i="5"/>
  <c r="K333" i="5" s="1"/>
  <c r="K208" i="5"/>
  <c r="K341" i="5" s="1"/>
  <c r="K211" i="5"/>
  <c r="K344" i="5" s="1"/>
  <c r="K221" i="5"/>
  <c r="K354" i="5" s="1"/>
  <c r="K224" i="5"/>
  <c r="K357" i="5" s="1"/>
  <c r="K201" i="5"/>
  <c r="K334" i="5" s="1"/>
  <c r="K220" i="5"/>
  <c r="K353" i="5" s="1"/>
  <c r="K204" i="5"/>
  <c r="K337" i="5" s="1"/>
  <c r="K216" i="5"/>
  <c r="K349" i="5" s="1"/>
  <c r="K205" i="5"/>
  <c r="K338" i="5" s="1"/>
  <c r="K209" i="5"/>
  <c r="K342" i="5" s="1"/>
  <c r="K212" i="5"/>
  <c r="K345" i="5" s="1"/>
  <c r="K215" i="5"/>
  <c r="K348" i="5" s="1"/>
  <c r="K225" i="5"/>
  <c r="K358" i="5" s="1"/>
  <c r="K197" i="5"/>
  <c r="K330" i="5" s="1"/>
  <c r="K217" i="5"/>
  <c r="K350" i="5" s="1"/>
  <c r="K223" i="5"/>
  <c r="K356" i="5" s="1"/>
  <c r="K213" i="5"/>
  <c r="K346" i="5" s="1"/>
  <c r="K219" i="5"/>
  <c r="K352" i="5" s="1"/>
  <c r="J244" i="5"/>
  <c r="K154" i="5"/>
  <c r="K287" i="5" s="1"/>
  <c r="K158" i="5"/>
  <c r="K291" i="5" s="1"/>
  <c r="K157" i="5"/>
  <c r="K290" i="5" s="1"/>
  <c r="K160" i="5"/>
  <c r="K293" i="5" s="1"/>
  <c r="K163" i="5"/>
  <c r="K296" i="5" s="1"/>
  <c r="K152" i="5"/>
  <c r="K162" i="5"/>
  <c r="K295" i="5" s="1"/>
  <c r="K159" i="5"/>
  <c r="K292" i="5" s="1"/>
  <c r="K164" i="5"/>
  <c r="K297" i="5" s="1"/>
  <c r="K155" i="5"/>
  <c r="K288" i="5" s="1"/>
  <c r="K165" i="5"/>
  <c r="K298" i="5" s="1"/>
  <c r="K153" i="5"/>
  <c r="K156" i="5"/>
  <c r="K289" i="5" s="1"/>
  <c r="K161" i="5"/>
  <c r="K294" i="5" s="1"/>
  <c r="R810" i="7"/>
  <c r="I159" i="7"/>
  <c r="J159" i="7"/>
  <c r="G159" i="7"/>
  <c r="K159" i="7"/>
  <c r="P159" i="7"/>
  <c r="L159" i="7"/>
  <c r="Q159" i="7"/>
  <c r="O159" i="7"/>
  <c r="R159" i="7"/>
  <c r="N159" i="7"/>
  <c r="M159" i="7"/>
  <c r="L148" i="5"/>
  <c r="J242" i="5"/>
  <c r="J240" i="5"/>
  <c r="J241" i="5"/>
  <c r="L147" i="5"/>
  <c r="L196" i="5"/>
  <c r="L239" i="5" s="1"/>
  <c r="M151" i="5"/>
  <c r="AE39" i="4"/>
  <c r="E7" i="1"/>
  <c r="E34" i="4"/>
  <c r="E35" i="4" s="1"/>
  <c r="E36" i="4" s="1"/>
  <c r="E37" i="4" s="1"/>
  <c r="E38" i="4" s="1"/>
  <c r="E39" i="4" s="1"/>
  <c r="E40" i="4" s="1"/>
  <c r="E41" i="4" s="1"/>
  <c r="K434" i="7" l="1"/>
  <c r="K437" i="7" s="1"/>
  <c r="J434" i="7"/>
  <c r="J437" i="7" s="1"/>
  <c r="L434" i="7"/>
  <c r="L437" i="7" s="1"/>
  <c r="J389" i="5"/>
  <c r="M427" i="7"/>
  <c r="L427" i="7"/>
  <c r="N427" i="7"/>
  <c r="J427" i="7"/>
  <c r="K427" i="7"/>
  <c r="K285" i="5"/>
  <c r="R805" i="7"/>
  <c r="N821" i="7" s="1"/>
  <c r="M821" i="7"/>
  <c r="G117" i="5"/>
  <c r="G170" i="5"/>
  <c r="J114" i="5"/>
  <c r="J167" i="5"/>
  <c r="F303" i="5"/>
  <c r="F258" i="5"/>
  <c r="F393" i="5" s="1"/>
  <c r="F118" i="5"/>
  <c r="F171" i="5"/>
  <c r="H301" i="5"/>
  <c r="H256" i="5"/>
  <c r="H391" i="5" s="1"/>
  <c r="G302" i="5"/>
  <c r="G257" i="5"/>
  <c r="G392" i="5" s="1"/>
  <c r="K113" i="5"/>
  <c r="M111" i="5"/>
  <c r="I300" i="5"/>
  <c r="I255" i="5"/>
  <c r="I390" i="5" s="1"/>
  <c r="L112" i="5"/>
  <c r="I115" i="5"/>
  <c r="I168" i="5"/>
  <c r="H116" i="5"/>
  <c r="H169" i="5"/>
  <c r="R807" i="7"/>
  <c r="R817" i="7" s="1"/>
  <c r="K365" i="5"/>
  <c r="K363" i="5"/>
  <c r="M284" i="5"/>
  <c r="K286" i="5"/>
  <c r="L227" i="5"/>
  <c r="L360" i="5" s="1"/>
  <c r="L228" i="5"/>
  <c r="L361" i="5" s="1"/>
  <c r="L229" i="5"/>
  <c r="L362" i="5" s="1"/>
  <c r="L230" i="5"/>
  <c r="L231" i="5"/>
  <c r="L232" i="5"/>
  <c r="L365" i="5" s="1"/>
  <c r="L233" i="5"/>
  <c r="L234" i="5"/>
  <c r="L367" i="5" s="1"/>
  <c r="L235" i="5"/>
  <c r="L236" i="5"/>
  <c r="L369" i="5" s="1"/>
  <c r="J377" i="5"/>
  <c r="J378" i="5"/>
  <c r="J376" i="5"/>
  <c r="J379" i="5"/>
  <c r="J380" i="5"/>
  <c r="I371" i="5"/>
  <c r="J375" i="5"/>
  <c r="M53" i="5"/>
  <c r="M329" i="5" s="1"/>
  <c r="N8" i="5"/>
  <c r="L329" i="5"/>
  <c r="K251" i="5"/>
  <c r="K386" i="5" s="1"/>
  <c r="K245" i="5"/>
  <c r="K247" i="5"/>
  <c r="K382" i="5" s="1"/>
  <c r="K253" i="5"/>
  <c r="K388" i="5" s="1"/>
  <c r="L198" i="5"/>
  <c r="L331" i="5" s="1"/>
  <c r="L202" i="5"/>
  <c r="L335" i="5" s="1"/>
  <c r="L206" i="5"/>
  <c r="L339" i="5" s="1"/>
  <c r="L201" i="5"/>
  <c r="L334" i="5" s="1"/>
  <c r="L205" i="5"/>
  <c r="L338" i="5" s="1"/>
  <c r="L209" i="5"/>
  <c r="L342" i="5" s="1"/>
  <c r="L213" i="5"/>
  <c r="L346" i="5" s="1"/>
  <c r="L217" i="5"/>
  <c r="L350" i="5" s="1"/>
  <c r="L221" i="5"/>
  <c r="L354" i="5" s="1"/>
  <c r="L225" i="5"/>
  <c r="L358" i="5" s="1"/>
  <c r="L199" i="5"/>
  <c r="L332" i="5" s="1"/>
  <c r="L207" i="5"/>
  <c r="L340" i="5" s="1"/>
  <c r="L212" i="5"/>
  <c r="L345" i="5" s="1"/>
  <c r="L215" i="5"/>
  <c r="L348" i="5" s="1"/>
  <c r="L218" i="5"/>
  <c r="L351" i="5" s="1"/>
  <c r="L208" i="5"/>
  <c r="L341" i="5" s="1"/>
  <c r="L214" i="5"/>
  <c r="L347" i="5" s="1"/>
  <c r="L210" i="5"/>
  <c r="L343" i="5" s="1"/>
  <c r="L223" i="5"/>
  <c r="L356" i="5" s="1"/>
  <c r="L197" i="5"/>
  <c r="L330" i="5" s="1"/>
  <c r="L204" i="5"/>
  <c r="L337" i="5" s="1"/>
  <c r="L216" i="5"/>
  <c r="L349" i="5" s="1"/>
  <c r="L219" i="5"/>
  <c r="L352" i="5" s="1"/>
  <c r="L222" i="5"/>
  <c r="L355" i="5" s="1"/>
  <c r="L200" i="5"/>
  <c r="L333" i="5" s="1"/>
  <c r="L211" i="5"/>
  <c r="L344" i="5" s="1"/>
  <c r="L224" i="5"/>
  <c r="L357" i="5" s="1"/>
  <c r="L203" i="5"/>
  <c r="L336" i="5" s="1"/>
  <c r="L220" i="5"/>
  <c r="L353" i="5" s="1"/>
  <c r="L226" i="5"/>
  <c r="L359" i="5" s="1"/>
  <c r="K243" i="5"/>
  <c r="K252" i="5"/>
  <c r="K387" i="5" s="1"/>
  <c r="K250" i="5"/>
  <c r="K385" i="5" s="1"/>
  <c r="K248" i="5"/>
  <c r="K383" i="5" s="1"/>
  <c r="K244" i="5"/>
  <c r="K254" i="5"/>
  <c r="K249" i="5"/>
  <c r="K384" i="5" s="1"/>
  <c r="K246" i="5"/>
  <c r="K381" i="5" s="1"/>
  <c r="L155" i="5"/>
  <c r="L288" i="5" s="1"/>
  <c r="L159" i="5"/>
  <c r="L292" i="5" s="1"/>
  <c r="L153" i="5"/>
  <c r="L156" i="5"/>
  <c r="L289" i="5" s="1"/>
  <c r="L164" i="5"/>
  <c r="L297" i="5" s="1"/>
  <c r="L154" i="5"/>
  <c r="L287" i="5" s="1"/>
  <c r="L157" i="5"/>
  <c r="L290" i="5" s="1"/>
  <c r="L160" i="5"/>
  <c r="L293" i="5" s="1"/>
  <c r="L163" i="5"/>
  <c r="L296" i="5" s="1"/>
  <c r="L161" i="5"/>
  <c r="L294" i="5" s="1"/>
  <c r="L162" i="5"/>
  <c r="L295" i="5" s="1"/>
  <c r="L166" i="5"/>
  <c r="L299" i="5" s="1"/>
  <c r="L165" i="5"/>
  <c r="L298" i="5" s="1"/>
  <c r="L152" i="5"/>
  <c r="L158" i="5"/>
  <c r="L291" i="5" s="1"/>
  <c r="N169" i="7"/>
  <c r="R169" i="7"/>
  <c r="Q169" i="7"/>
  <c r="G169" i="7"/>
  <c r="I169" i="7"/>
  <c r="M169" i="7"/>
  <c r="O169" i="7"/>
  <c r="L169" i="7"/>
  <c r="P169" i="7"/>
  <c r="K169" i="7"/>
  <c r="J169" i="7"/>
  <c r="M147" i="5"/>
  <c r="N151" i="5"/>
  <c r="M196" i="5"/>
  <c r="M239" i="5" s="1"/>
  <c r="M148" i="5"/>
  <c r="K242" i="5"/>
  <c r="K241" i="5"/>
  <c r="K240" i="5"/>
  <c r="F7" i="1"/>
  <c r="S45" i="1"/>
  <c r="AF39" i="4"/>
  <c r="AG39" i="4" s="1"/>
  <c r="V32" i="4"/>
  <c r="V31" i="4"/>
  <c r="E136" i="4"/>
  <c r="E143" i="4" s="1"/>
  <c r="E137" i="4"/>
  <c r="E144" i="4" s="1"/>
  <c r="E138" i="4"/>
  <c r="E145" i="4" s="1"/>
  <c r="E139" i="4"/>
  <c r="E146" i="4" s="1"/>
  <c r="E142" i="4"/>
  <c r="J160" i="4"/>
  <c r="J161" i="4"/>
  <c r="I162" i="4"/>
  <c r="I137" i="4" s="1"/>
  <c r="I144" i="4" s="1"/>
  <c r="J163" i="4"/>
  <c r="J164" i="4"/>
  <c r="I165" i="4"/>
  <c r="J169" i="4"/>
  <c r="J170" i="4"/>
  <c r="I171" i="4"/>
  <c r="I138" i="4" s="1"/>
  <c r="I145" i="4" s="1"/>
  <c r="J172" i="4"/>
  <c r="J173" i="4"/>
  <c r="I174" i="4"/>
  <c r="J183" i="4"/>
  <c r="J184" i="4"/>
  <c r="I185" i="4"/>
  <c r="I139" i="4" s="1"/>
  <c r="I146" i="4" s="1"/>
  <c r="J186" i="4"/>
  <c r="J187" i="4"/>
  <c r="I188" i="4"/>
  <c r="L436" i="7" l="1"/>
  <c r="K436" i="7"/>
  <c r="R806" i="7"/>
  <c r="J426" i="7"/>
  <c r="L426" i="7"/>
  <c r="M686" i="7"/>
  <c r="R686" i="7"/>
  <c r="R689" i="7" s="1"/>
  <c r="N849" i="7" s="1"/>
  <c r="N756" i="7"/>
  <c r="N759" i="7" s="1"/>
  <c r="J856" i="7" s="1"/>
  <c r="K506" i="7"/>
  <c r="O696" i="7"/>
  <c r="J746" i="7"/>
  <c r="N746" i="7"/>
  <c r="N749" i="7" s="1"/>
  <c r="J855" i="7" s="1"/>
  <c r="N636" i="7"/>
  <c r="R606" i="7"/>
  <c r="K456" i="7"/>
  <c r="M696" i="7"/>
  <c r="I616" i="7"/>
  <c r="P736" i="7"/>
  <c r="M566" i="7"/>
  <c r="O446" i="7"/>
  <c r="M466" i="7"/>
  <c r="M469" i="7" s="1"/>
  <c r="I827" i="7" s="1"/>
  <c r="R676" i="7"/>
  <c r="R679" i="7" s="1"/>
  <c r="N848" i="7" s="1"/>
  <c r="R446" i="7"/>
  <c r="R449" i="7" s="1"/>
  <c r="N825" i="7" s="1"/>
  <c r="M546" i="7"/>
  <c r="M549" i="7" s="1"/>
  <c r="I835" i="7" s="1"/>
  <c r="I716" i="7"/>
  <c r="N516" i="7"/>
  <c r="O466" i="7"/>
  <c r="O469" i="7" s="1"/>
  <c r="K827" i="7" s="1"/>
  <c r="J696" i="7"/>
  <c r="Q656" i="7"/>
  <c r="J686" i="7"/>
  <c r="Q766" i="7"/>
  <c r="Q769" i="7" s="1"/>
  <c r="M857" i="7" s="1"/>
  <c r="O716" i="7"/>
  <c r="O719" i="7" s="1"/>
  <c r="K852" i="7" s="1"/>
  <c r="O726" i="7"/>
  <c r="O729" i="7" s="1"/>
  <c r="K853" i="7" s="1"/>
  <c r="Q626" i="7"/>
  <c r="Q629" i="7" s="1"/>
  <c r="M843" i="7" s="1"/>
  <c r="L676" i="7"/>
  <c r="L679" i="7" s="1"/>
  <c r="G848" i="7" s="1"/>
  <c r="N736" i="7"/>
  <c r="I526" i="7"/>
  <c r="Q786" i="7"/>
  <c r="Q789" i="7" s="1"/>
  <c r="M859" i="7" s="1"/>
  <c r="Q576" i="7"/>
  <c r="N446" i="7"/>
  <c r="J726" i="7"/>
  <c r="J729" i="7" s="1"/>
  <c r="E853" i="7" s="1"/>
  <c r="I546" i="7"/>
  <c r="P626" i="7"/>
  <c r="P629" i="7" s="1"/>
  <c r="L843" i="7" s="1"/>
  <c r="Q516" i="7"/>
  <c r="R796" i="7"/>
  <c r="R799" i="7" s="1"/>
  <c r="N860" i="7" s="1"/>
  <c r="J516" i="7"/>
  <c r="P536" i="7"/>
  <c r="P539" i="7" s="1"/>
  <c r="L834" i="7" s="1"/>
  <c r="R696" i="7"/>
  <c r="M616" i="7"/>
  <c r="M619" i="7" s="1"/>
  <c r="I842" i="7" s="1"/>
  <c r="J756" i="7"/>
  <c r="J759" i="7" s="1"/>
  <c r="E856" i="7" s="1"/>
  <c r="N596" i="7"/>
  <c r="N599" i="7" s="1"/>
  <c r="J840" i="7" s="1"/>
  <c r="I456" i="7"/>
  <c r="I459" i="7" s="1"/>
  <c r="D826" i="7" s="1"/>
  <c r="O796" i="7"/>
  <c r="O799" i="7" s="1"/>
  <c r="K860" i="7" s="1"/>
  <c r="M506" i="7"/>
  <c r="L686" i="7"/>
  <c r="L689" i="7" s="1"/>
  <c r="G849" i="7" s="1"/>
  <c r="L696" i="7"/>
  <c r="P466" i="7"/>
  <c r="P469" i="7" s="1"/>
  <c r="L827" i="7" s="1"/>
  <c r="I476" i="7"/>
  <c r="Q646" i="7"/>
  <c r="I736" i="7"/>
  <c r="L786" i="7"/>
  <c r="L789" i="7" s="1"/>
  <c r="G859" i="7" s="1"/>
  <c r="N506" i="7"/>
  <c r="L546" i="7"/>
  <c r="L549" i="7" s="1"/>
  <c r="G835" i="7" s="1"/>
  <c r="J466" i="7"/>
  <c r="J469" i="7" s="1"/>
  <c r="E827" i="7" s="1"/>
  <c r="K766" i="7"/>
  <c r="R776" i="7"/>
  <c r="R546" i="7"/>
  <c r="R549" i="7" s="1"/>
  <c r="N835" i="7" s="1"/>
  <c r="K466" i="7"/>
  <c r="K469" i="7" s="1"/>
  <c r="F827" i="7" s="1"/>
  <c r="Q686" i="7"/>
  <c r="M656" i="7"/>
  <c r="J646" i="7"/>
  <c r="M766" i="7"/>
  <c r="K756" i="7"/>
  <c r="K759" i="7" s="1"/>
  <c r="F856" i="7" s="1"/>
  <c r="O646" i="7"/>
  <c r="P566" i="7"/>
  <c r="L556" i="7"/>
  <c r="L656" i="7"/>
  <c r="K476" i="7"/>
  <c r="O776" i="7"/>
  <c r="O779" i="7" s="1"/>
  <c r="K858" i="7" s="1"/>
  <c r="O666" i="7"/>
  <c r="O669" i="7" s="1"/>
  <c r="K847" i="7" s="1"/>
  <c r="L456" i="7"/>
  <c r="L459" i="7" s="1"/>
  <c r="G826" i="7" s="1"/>
  <c r="J786" i="7"/>
  <c r="J789" i="7" s="1"/>
  <c r="E859" i="7" s="1"/>
  <c r="P526" i="7"/>
  <c r="P529" i="7" s="1"/>
  <c r="L833" i="7" s="1"/>
  <c r="L626" i="7"/>
  <c r="L629" i="7" s="1"/>
  <c r="G843" i="7" s="1"/>
  <c r="R616" i="7"/>
  <c r="R619" i="7" s="1"/>
  <c r="N842" i="7" s="1"/>
  <c r="N796" i="7"/>
  <c r="J476" i="7"/>
  <c r="Q696" i="7"/>
  <c r="M736" i="7"/>
  <c r="L706" i="7"/>
  <c r="L709" i="7" s="1"/>
  <c r="G851" i="7" s="1"/>
  <c r="P726" i="7"/>
  <c r="Q606" i="7"/>
  <c r="P666" i="7"/>
  <c r="M666" i="7"/>
  <c r="Q796" i="7"/>
  <c r="J796" i="7"/>
  <c r="O526" i="7"/>
  <c r="Q636" i="7"/>
  <c r="M776" i="7"/>
  <c r="M779" i="7" s="1"/>
  <c r="I858" i="7" s="1"/>
  <c r="N716" i="7"/>
  <c r="N719" i="7" s="1"/>
  <c r="J852" i="7" s="1"/>
  <c r="M706" i="7"/>
  <c r="M709" i="7" s="1"/>
  <c r="I851" i="7" s="1"/>
  <c r="K696" i="7"/>
  <c r="K796" i="7"/>
  <c r="L646" i="7"/>
  <c r="L746" i="7"/>
  <c r="O756" i="7"/>
  <c r="O759" i="7" s="1"/>
  <c r="K856" i="7" s="1"/>
  <c r="Q706" i="7"/>
  <c r="Q709" i="7" s="1"/>
  <c r="M851" i="7" s="1"/>
  <c r="L466" i="7"/>
  <c r="L469" i="7" s="1"/>
  <c r="G827" i="7" s="1"/>
  <c r="P446" i="7"/>
  <c r="R656" i="7"/>
  <c r="M636" i="7"/>
  <c r="P606" i="7"/>
  <c r="M726" i="7"/>
  <c r="M729" i="7" s="1"/>
  <c r="I853" i="7" s="1"/>
  <c r="P746" i="7"/>
  <c r="J716" i="7"/>
  <c r="K616" i="7"/>
  <c r="I556" i="7"/>
  <c r="P656" i="7"/>
  <c r="O476" i="7"/>
  <c r="M756" i="7"/>
  <c r="M759" i="7" s="1"/>
  <c r="I856" i="7" s="1"/>
  <c r="N546" i="7"/>
  <c r="N549" i="7" s="1"/>
  <c r="J835" i="7" s="1"/>
  <c r="P776" i="7"/>
  <c r="O676" i="7"/>
  <c r="O679" i="7" s="1"/>
  <c r="K848" i="7" s="1"/>
  <c r="M536" i="7"/>
  <c r="M539" i="7" s="1"/>
  <c r="I834" i="7" s="1"/>
  <c r="O786" i="7"/>
  <c r="O789" i="7" s="1"/>
  <c r="K859" i="7" s="1"/>
  <c r="I706" i="7"/>
  <c r="N776" i="7"/>
  <c r="N779" i="7" s="1"/>
  <c r="J858" i="7" s="1"/>
  <c r="N476" i="7"/>
  <c r="N526" i="7"/>
  <c r="J656" i="7"/>
  <c r="R566" i="7"/>
  <c r="R716" i="7"/>
  <c r="R719" i="7" s="1"/>
  <c r="N852" i="7" s="1"/>
  <c r="J546" i="7"/>
  <c r="J549" i="7" s="1"/>
  <c r="E835" i="7" s="1"/>
  <c r="K566" i="7"/>
  <c r="K776" i="7"/>
  <c r="K779" i="7" s="1"/>
  <c r="F858" i="7" s="1"/>
  <c r="N466" i="7"/>
  <c r="N469" i="7" s="1"/>
  <c r="J827" i="7" s="1"/>
  <c r="L526" i="7"/>
  <c r="L806" i="7"/>
  <c r="I676" i="7"/>
  <c r="K536" i="7"/>
  <c r="K539" i="7" s="1"/>
  <c r="F834" i="7" s="1"/>
  <c r="J666" i="7"/>
  <c r="O706" i="7"/>
  <c r="O709" i="7" s="1"/>
  <c r="K851" i="7" s="1"/>
  <c r="K636" i="7"/>
  <c r="K546" i="7"/>
  <c r="K549" i="7" s="1"/>
  <c r="F835" i="7" s="1"/>
  <c r="O596" i="7"/>
  <c r="O599" i="7" s="1"/>
  <c r="K840" i="7" s="1"/>
  <c r="L796" i="7"/>
  <c r="J616" i="7"/>
  <c r="J556" i="7"/>
  <c r="J506" i="7"/>
  <c r="L446" i="7"/>
  <c r="N656" i="7"/>
  <c r="N659" i="7" s="1"/>
  <c r="J846" i="7" s="1"/>
  <c r="I636" i="7"/>
  <c r="Q616" i="7"/>
  <c r="Q619" i="7" s="1"/>
  <c r="M842" i="7" s="1"/>
  <c r="I726" i="7"/>
  <c r="N726" i="7"/>
  <c r="M626" i="7"/>
  <c r="M629" i="7" s="1"/>
  <c r="I843" i="7" s="1"/>
  <c r="O506" i="7"/>
  <c r="M456" i="7"/>
  <c r="M459" i="7" s="1"/>
  <c r="I826" i="7" s="1"/>
  <c r="R626" i="7"/>
  <c r="R629" i="7" s="1"/>
  <c r="N843" i="7" s="1"/>
  <c r="Q446" i="7"/>
  <c r="I756" i="7"/>
  <c r="M576" i="7"/>
  <c r="J446" i="7"/>
  <c r="J449" i="7" s="1"/>
  <c r="E825" i="7" s="1"/>
  <c r="P686" i="7"/>
  <c r="O746" i="7"/>
  <c r="K806" i="7"/>
  <c r="M516" i="7"/>
  <c r="M519" i="7" s="1"/>
  <c r="I832" i="7" s="1"/>
  <c r="J776" i="7"/>
  <c r="R456" i="7"/>
  <c r="R459" i="7" s="1"/>
  <c r="N826" i="7" s="1"/>
  <c r="I656" i="7"/>
  <c r="I626" i="7"/>
  <c r="Q526" i="7"/>
  <c r="Q546" i="7"/>
  <c r="Q549" i="7" s="1"/>
  <c r="M835" i="7" s="1"/>
  <c r="N556" i="7"/>
  <c r="L616" i="7"/>
  <c r="O656" i="7"/>
  <c r="M606" i="7"/>
  <c r="I506" i="7"/>
  <c r="J636" i="7"/>
  <c r="O606" i="7"/>
  <c r="M646" i="7"/>
  <c r="M649" i="7" s="1"/>
  <c r="I845" i="7" s="1"/>
  <c r="M596" i="7"/>
  <c r="M599" i="7" s="1"/>
  <c r="I840" i="7" s="1"/>
  <c r="J806" i="7"/>
  <c r="I566" i="7"/>
  <c r="K626" i="7"/>
  <c r="K629" i="7" s="1"/>
  <c r="F843" i="7" s="1"/>
  <c r="R706" i="7"/>
  <c r="R709" i="7" s="1"/>
  <c r="N851" i="7" s="1"/>
  <c r="M556" i="7"/>
  <c r="Q746" i="7"/>
  <c r="Q749" i="7" s="1"/>
  <c r="M855" i="7" s="1"/>
  <c r="N626" i="7"/>
  <c r="N629" i="7" s="1"/>
  <c r="J843" i="7" s="1"/>
  <c r="Q676" i="7"/>
  <c r="Q679" i="7" s="1"/>
  <c r="M848" i="7" s="1"/>
  <c r="N666" i="7"/>
  <c r="K666" i="7"/>
  <c r="K669" i="7" s="1"/>
  <c r="F847" i="7" s="1"/>
  <c r="Q466" i="7"/>
  <c r="Q469" i="7" s="1"/>
  <c r="M827" i="7" s="1"/>
  <c r="O566" i="7"/>
  <c r="P766" i="7"/>
  <c r="P769" i="7" s="1"/>
  <c r="L857" i="7" s="1"/>
  <c r="O516" i="7"/>
  <c r="L716" i="7"/>
  <c r="R736" i="7"/>
  <c r="Q556" i="7"/>
  <c r="R476" i="7"/>
  <c r="O556" i="7"/>
  <c r="O559" i="7" s="1"/>
  <c r="K836" i="7" s="1"/>
  <c r="P596" i="7"/>
  <c r="P599" i="7" s="1"/>
  <c r="L840" i="7" s="1"/>
  <c r="K716" i="7"/>
  <c r="R596" i="7"/>
  <c r="R599" i="7" s="1"/>
  <c r="N840" i="7" s="1"/>
  <c r="R766" i="7"/>
  <c r="I806" i="7"/>
  <c r="Q506" i="7"/>
  <c r="Q666" i="7"/>
  <c r="Q669" i="7" s="1"/>
  <c r="M847" i="7" s="1"/>
  <c r="K786" i="7"/>
  <c r="K789" i="7" s="1"/>
  <c r="F859" i="7" s="1"/>
  <c r="R556" i="7"/>
  <c r="L536" i="7"/>
  <c r="L539" i="7" s="1"/>
  <c r="G834" i="7" s="1"/>
  <c r="L636" i="7"/>
  <c r="L639" i="7" s="1"/>
  <c r="G844" i="7" s="1"/>
  <c r="K526" i="7"/>
  <c r="K706" i="7"/>
  <c r="K709" i="7" s="1"/>
  <c r="F851" i="7" s="1"/>
  <c r="Q456" i="7"/>
  <c r="Q459" i="7" s="1"/>
  <c r="M826" i="7" s="1"/>
  <c r="L476" i="7"/>
  <c r="K726" i="7"/>
  <c r="K729" i="7" s="1"/>
  <c r="F853" i="7" s="1"/>
  <c r="O456" i="7"/>
  <c r="O459" i="7" s="1"/>
  <c r="K826" i="7" s="1"/>
  <c r="P636" i="7"/>
  <c r="O766" i="7"/>
  <c r="N686" i="7"/>
  <c r="Q756" i="7"/>
  <c r="Q759" i="7" s="1"/>
  <c r="M856" i="7" s="1"/>
  <c r="I446" i="7"/>
  <c r="I449" i="7" s="1"/>
  <c r="D825" i="7" s="1"/>
  <c r="L606" i="7"/>
  <c r="L756" i="7"/>
  <c r="L759" i="7" s="1"/>
  <c r="G856" i="7" s="1"/>
  <c r="N706" i="7"/>
  <c r="N709" i="7" s="1"/>
  <c r="J851" i="7" s="1"/>
  <c r="M746" i="7"/>
  <c r="M676" i="7"/>
  <c r="M679" i="7" s="1"/>
  <c r="I848" i="7" s="1"/>
  <c r="R756" i="7"/>
  <c r="R759" i="7" s="1"/>
  <c r="N856" i="7" s="1"/>
  <c r="I686" i="7"/>
  <c r="J576" i="7"/>
  <c r="L766" i="7"/>
  <c r="K516" i="7"/>
  <c r="L736" i="7"/>
  <c r="K446" i="7"/>
  <c r="K449" i="7" s="1"/>
  <c r="F825" i="7" s="1"/>
  <c r="P456" i="7"/>
  <c r="P459" i="7" s="1"/>
  <c r="L826" i="7" s="1"/>
  <c r="K686" i="7"/>
  <c r="K556" i="7"/>
  <c r="P646" i="7"/>
  <c r="R506" i="7"/>
  <c r="R509" i="7" s="1"/>
  <c r="N831" i="7" s="1"/>
  <c r="N536" i="7"/>
  <c r="N539" i="7" s="1"/>
  <c r="J834" i="7" s="1"/>
  <c r="N606" i="7"/>
  <c r="R666" i="7"/>
  <c r="K676" i="7"/>
  <c r="K679" i="7" s="1"/>
  <c r="F848" i="7" s="1"/>
  <c r="I536" i="7"/>
  <c r="P516" i="7"/>
  <c r="J626" i="7"/>
  <c r="J629" i="7" s="1"/>
  <c r="E843" i="7" s="1"/>
  <c r="L596" i="7"/>
  <c r="L599" i="7" s="1"/>
  <c r="G840" i="7" s="1"/>
  <c r="Q566" i="7"/>
  <c r="Q569" i="7" s="1"/>
  <c r="M837" i="7" s="1"/>
  <c r="I786" i="7"/>
  <c r="I746" i="7"/>
  <c r="N456" i="7"/>
  <c r="N459" i="7" s="1"/>
  <c r="J826" i="7" s="1"/>
  <c r="R646" i="7"/>
  <c r="R649" i="7" s="1"/>
  <c r="N845" i="7" s="1"/>
  <c r="O616" i="7"/>
  <c r="M526" i="7"/>
  <c r="M529" i="7" s="1"/>
  <c r="I833" i="7" s="1"/>
  <c r="P476" i="7"/>
  <c r="M796" i="7"/>
  <c r="M799" i="7" s="1"/>
  <c r="I860" i="7" s="1"/>
  <c r="R526" i="7"/>
  <c r="I696" i="7"/>
  <c r="I776" i="7"/>
  <c r="J766" i="7"/>
  <c r="P756" i="7"/>
  <c r="P759" i="7" s="1"/>
  <c r="L856" i="7" s="1"/>
  <c r="Q536" i="7"/>
  <c r="Q539" i="7" s="1"/>
  <c r="M834" i="7" s="1"/>
  <c r="N676" i="7"/>
  <c r="N679" i="7" s="1"/>
  <c r="J848" i="7" s="1"/>
  <c r="N786" i="7"/>
  <c r="N789" i="7" s="1"/>
  <c r="J859" i="7" s="1"/>
  <c r="K736" i="7"/>
  <c r="J606" i="7"/>
  <c r="J609" i="7" s="1"/>
  <c r="E841" i="7" s="1"/>
  <c r="K606" i="7"/>
  <c r="P616" i="7"/>
  <c r="P619" i="7" s="1"/>
  <c r="L842" i="7" s="1"/>
  <c r="K646" i="7"/>
  <c r="M446" i="7"/>
  <c r="M449" i="7" s="1"/>
  <c r="I825" i="7" s="1"/>
  <c r="L516" i="7"/>
  <c r="R516" i="7"/>
  <c r="N696" i="7"/>
  <c r="I796" i="7"/>
  <c r="O626" i="7"/>
  <c r="O629" i="7" s="1"/>
  <c r="K843" i="7" s="1"/>
  <c r="O736" i="7"/>
  <c r="J456" i="7"/>
  <c r="J459" i="7" s="1"/>
  <c r="E826" i="7" s="1"/>
  <c r="P546" i="7"/>
  <c r="P549" i="7" s="1"/>
  <c r="L835" i="7" s="1"/>
  <c r="L576" i="7"/>
  <c r="L579" i="7" s="1"/>
  <c r="G838" i="7" s="1"/>
  <c r="P796" i="7"/>
  <c r="P799" i="7" s="1"/>
  <c r="L860" i="7" s="1"/>
  <c r="I576" i="7"/>
  <c r="J736" i="7"/>
  <c r="J739" i="7" s="1"/>
  <c r="E854" i="7" s="1"/>
  <c r="M786" i="7"/>
  <c r="M789" i="7" s="1"/>
  <c r="I859" i="7" s="1"/>
  <c r="R466" i="7"/>
  <c r="R469" i="7" s="1"/>
  <c r="N827" i="7" s="1"/>
  <c r="K576" i="7"/>
  <c r="Q716" i="7"/>
  <c r="J536" i="7"/>
  <c r="J539" i="7" s="1"/>
  <c r="E834" i="7" s="1"/>
  <c r="J526" i="7"/>
  <c r="I596" i="7"/>
  <c r="M476" i="7"/>
  <c r="P716" i="7"/>
  <c r="P719" i="7" s="1"/>
  <c r="L852" i="7" s="1"/>
  <c r="O546" i="7"/>
  <c r="O549" i="7" s="1"/>
  <c r="K835" i="7" s="1"/>
  <c r="P556" i="7"/>
  <c r="M716" i="7"/>
  <c r="P506" i="7"/>
  <c r="P509" i="7" s="1"/>
  <c r="L831" i="7" s="1"/>
  <c r="Q726" i="7"/>
  <c r="Q729" i="7" s="1"/>
  <c r="M853" i="7" s="1"/>
  <c r="P786" i="7"/>
  <c r="P789" i="7" s="1"/>
  <c r="L859" i="7" s="1"/>
  <c r="R726" i="7"/>
  <c r="P576" i="7"/>
  <c r="P579" i="7" s="1"/>
  <c r="L838" i="7" s="1"/>
  <c r="O686" i="7"/>
  <c r="I466" i="7"/>
  <c r="O636" i="7"/>
  <c r="L566" i="7"/>
  <c r="Q776" i="7"/>
  <c r="J706" i="7"/>
  <c r="J709" i="7" s="1"/>
  <c r="E851" i="7" s="1"/>
  <c r="J566" i="7"/>
  <c r="J596" i="7"/>
  <c r="J599" i="7" s="1"/>
  <c r="E840" i="7" s="1"/>
  <c r="P676" i="7"/>
  <c r="P679" i="7" s="1"/>
  <c r="L848" i="7" s="1"/>
  <c r="I646" i="7"/>
  <c r="P706" i="7"/>
  <c r="P709" i="7" s="1"/>
  <c r="L851" i="7" s="1"/>
  <c r="K596" i="7"/>
  <c r="K599" i="7" s="1"/>
  <c r="F840" i="7" s="1"/>
  <c r="N766" i="7"/>
  <c r="P696" i="7"/>
  <c r="O536" i="7"/>
  <c r="O539" i="7" s="1"/>
  <c r="K834" i="7" s="1"/>
  <c r="L776" i="7"/>
  <c r="K746" i="7"/>
  <c r="I516" i="7"/>
  <c r="R746" i="7"/>
  <c r="L726" i="7"/>
  <c r="I666" i="7"/>
  <c r="N646" i="7"/>
  <c r="K656" i="7"/>
  <c r="K659" i="7" s="1"/>
  <c r="F846" i="7" s="1"/>
  <c r="L506" i="7"/>
  <c r="L509" i="7" s="1"/>
  <c r="G831" i="7" s="1"/>
  <c r="O576" i="7"/>
  <c r="R536" i="7"/>
  <c r="R539" i="7" s="1"/>
  <c r="N834" i="7" s="1"/>
  <c r="I766" i="7"/>
  <c r="N576" i="7"/>
  <c r="N579" i="7" s="1"/>
  <c r="J838" i="7" s="1"/>
  <c r="N616" i="7"/>
  <c r="N619" i="7" s="1"/>
  <c r="J842" i="7" s="1"/>
  <c r="Q596" i="7"/>
  <c r="Q599" i="7" s="1"/>
  <c r="M840" i="7" s="1"/>
  <c r="L666" i="7"/>
  <c r="Q476" i="7"/>
  <c r="Q736" i="7"/>
  <c r="R576" i="7"/>
  <c r="J676" i="7"/>
  <c r="J679" i="7" s="1"/>
  <c r="E848" i="7" s="1"/>
  <c r="R636" i="7"/>
  <c r="R639" i="7" s="1"/>
  <c r="N844" i="7" s="1"/>
  <c r="N566" i="7"/>
  <c r="N569" i="7" s="1"/>
  <c r="J837" i="7" s="1"/>
  <c r="L586" i="7"/>
  <c r="J586" i="7"/>
  <c r="Q586" i="7"/>
  <c r="Q589" i="7" s="1"/>
  <c r="M839" i="7" s="1"/>
  <c r="I606" i="7"/>
  <c r="P496" i="7"/>
  <c r="Q486" i="7"/>
  <c r="P486" i="7"/>
  <c r="K496" i="7"/>
  <c r="P426" i="7"/>
  <c r="K486" i="7"/>
  <c r="O586" i="7"/>
  <c r="O589" i="7" s="1"/>
  <c r="K839" i="7" s="1"/>
  <c r="M486" i="7"/>
  <c r="M489" i="7" s="1"/>
  <c r="I829" i="7" s="1"/>
  <c r="L496" i="7"/>
  <c r="O486" i="7"/>
  <c r="J496" i="7"/>
  <c r="J499" i="7" s="1"/>
  <c r="E830" i="7" s="1"/>
  <c r="R586" i="7"/>
  <c r="M496" i="7"/>
  <c r="I496" i="7"/>
  <c r="R486" i="7"/>
  <c r="K586" i="7"/>
  <c r="M806" i="7"/>
  <c r="I586" i="7"/>
  <c r="R436" i="7"/>
  <c r="Q436" i="7"/>
  <c r="R496" i="7"/>
  <c r="I486" i="7"/>
  <c r="I489" i="7" s="1"/>
  <c r="D829" i="7" s="1"/>
  <c r="R426" i="7"/>
  <c r="R429" i="7" s="1"/>
  <c r="N823" i="7" s="1"/>
  <c r="O496" i="7"/>
  <c r="L486" i="7"/>
  <c r="N586" i="7"/>
  <c r="M586" i="7"/>
  <c r="M589" i="7" s="1"/>
  <c r="I839" i="7" s="1"/>
  <c r="Q426" i="7"/>
  <c r="P436" i="7"/>
  <c r="Q496" i="7"/>
  <c r="R786" i="7"/>
  <c r="R789" i="7" s="1"/>
  <c r="N859" i="7" s="1"/>
  <c r="O24" i="7" s="1"/>
  <c r="O424" i="7" s="1"/>
  <c r="O427" i="7" s="1"/>
  <c r="P586" i="7"/>
  <c r="N486" i="7"/>
  <c r="J486" i="7"/>
  <c r="N496" i="7"/>
  <c r="N499" i="7" s="1"/>
  <c r="J830" i="7" s="1"/>
  <c r="N806" i="7"/>
  <c r="N809" i="7" s="1"/>
  <c r="J861" i="7" s="1"/>
  <c r="O806" i="7"/>
  <c r="P806" i="7"/>
  <c r="Q806" i="7"/>
  <c r="K426" i="7"/>
  <c r="N426" i="7"/>
  <c r="M426" i="7"/>
  <c r="J436" i="7"/>
  <c r="K389" i="5"/>
  <c r="L285" i="5"/>
  <c r="U807" i="7"/>
  <c r="M98" i="5"/>
  <c r="M374" i="5" s="1"/>
  <c r="J115" i="5"/>
  <c r="J168" i="5"/>
  <c r="I116" i="5"/>
  <c r="I169" i="5"/>
  <c r="K114" i="5"/>
  <c r="K167" i="5"/>
  <c r="H117" i="5"/>
  <c r="H170" i="5"/>
  <c r="I301" i="5"/>
  <c r="I256" i="5"/>
  <c r="I391" i="5" s="1"/>
  <c r="M112" i="5"/>
  <c r="L113" i="5"/>
  <c r="H302" i="5"/>
  <c r="H257" i="5"/>
  <c r="H392" i="5" s="1"/>
  <c r="N111" i="5"/>
  <c r="G118" i="5"/>
  <c r="G171" i="5"/>
  <c r="J300" i="5"/>
  <c r="J255" i="5"/>
  <c r="J390" i="5" s="1"/>
  <c r="G303" i="5"/>
  <c r="G258" i="5"/>
  <c r="G393" i="5" s="1"/>
  <c r="F304" i="5"/>
  <c r="F259" i="5"/>
  <c r="F394" i="5" s="1"/>
  <c r="F119" i="5"/>
  <c r="F172" i="5"/>
  <c r="Q416" i="7"/>
  <c r="R416" i="7"/>
  <c r="P416" i="7"/>
  <c r="L366" i="5"/>
  <c r="L363" i="5"/>
  <c r="L368" i="5"/>
  <c r="L364" i="5"/>
  <c r="N284" i="5"/>
  <c r="L286" i="5"/>
  <c r="N53" i="5"/>
  <c r="N98" i="5" s="1"/>
  <c r="N374" i="5" s="1"/>
  <c r="M229" i="5"/>
  <c r="M362" i="5" s="1"/>
  <c r="M230" i="5"/>
  <c r="M363" i="5" s="1"/>
  <c r="M232" i="5"/>
  <c r="M365" i="5" s="1"/>
  <c r="M234" i="5"/>
  <c r="M236" i="5"/>
  <c r="M369" i="5" s="1"/>
  <c r="M227" i="5"/>
  <c r="M360" i="5" s="1"/>
  <c r="M228" i="5"/>
  <c r="M231" i="5"/>
  <c r="M233" i="5"/>
  <c r="M366" i="5" s="1"/>
  <c r="M235" i="5"/>
  <c r="M368" i="5" s="1"/>
  <c r="K376" i="5"/>
  <c r="K377" i="5"/>
  <c r="K379" i="5"/>
  <c r="J371" i="5"/>
  <c r="K375" i="5"/>
  <c r="K378" i="5"/>
  <c r="K380" i="5"/>
  <c r="O8" i="5"/>
  <c r="O53" i="5" s="1"/>
  <c r="L253" i="5"/>
  <c r="L388" i="5" s="1"/>
  <c r="L249" i="5"/>
  <c r="L384" i="5" s="1"/>
  <c r="L243" i="5"/>
  <c r="L245" i="5"/>
  <c r="L254" i="5"/>
  <c r="L252" i="5"/>
  <c r="L387" i="5" s="1"/>
  <c r="L251" i="5"/>
  <c r="L386" i="5" s="1"/>
  <c r="L250" i="5"/>
  <c r="L385" i="5" s="1"/>
  <c r="L244" i="5"/>
  <c r="M201" i="5"/>
  <c r="M334" i="5" s="1"/>
  <c r="M205" i="5"/>
  <c r="M338" i="5" s="1"/>
  <c r="M200" i="5"/>
  <c r="M333" i="5" s="1"/>
  <c r="M204" i="5"/>
  <c r="M337" i="5" s="1"/>
  <c r="M208" i="5"/>
  <c r="M341" i="5" s="1"/>
  <c r="M212" i="5"/>
  <c r="M345" i="5" s="1"/>
  <c r="M216" i="5"/>
  <c r="M349" i="5" s="1"/>
  <c r="M220" i="5"/>
  <c r="M353" i="5" s="1"/>
  <c r="M224" i="5"/>
  <c r="M357" i="5" s="1"/>
  <c r="M197" i="5"/>
  <c r="M330" i="5" s="1"/>
  <c r="M198" i="5"/>
  <c r="M331" i="5" s="1"/>
  <c r="M206" i="5"/>
  <c r="M339" i="5" s="1"/>
  <c r="M209" i="5"/>
  <c r="M342" i="5" s="1"/>
  <c r="M219" i="5"/>
  <c r="M352" i="5" s="1"/>
  <c r="M222" i="5"/>
  <c r="M355" i="5" s="1"/>
  <c r="M225" i="5"/>
  <c r="M358" i="5" s="1"/>
  <c r="M199" i="5"/>
  <c r="M332" i="5" s="1"/>
  <c r="M215" i="5"/>
  <c r="M348" i="5" s="1"/>
  <c r="M221" i="5"/>
  <c r="M354" i="5" s="1"/>
  <c r="M202" i="5"/>
  <c r="M335" i="5" s="1"/>
  <c r="M211" i="5"/>
  <c r="M344" i="5" s="1"/>
  <c r="M217" i="5"/>
  <c r="M350" i="5" s="1"/>
  <c r="M203" i="5"/>
  <c r="M336" i="5" s="1"/>
  <c r="M210" i="5"/>
  <c r="M343" i="5" s="1"/>
  <c r="M213" i="5"/>
  <c r="M346" i="5" s="1"/>
  <c r="M223" i="5"/>
  <c r="M356" i="5" s="1"/>
  <c r="M226" i="5"/>
  <c r="M359" i="5" s="1"/>
  <c r="M207" i="5"/>
  <c r="M340" i="5" s="1"/>
  <c r="M218" i="5"/>
  <c r="M351" i="5" s="1"/>
  <c r="M214" i="5"/>
  <c r="M347" i="5" s="1"/>
  <c r="L247" i="5"/>
  <c r="L382" i="5" s="1"/>
  <c r="L246" i="5"/>
  <c r="L381" i="5" s="1"/>
  <c r="L248" i="5"/>
  <c r="L383" i="5" s="1"/>
  <c r="M156" i="5"/>
  <c r="M289" i="5" s="1"/>
  <c r="M160" i="5"/>
  <c r="M293" i="5" s="1"/>
  <c r="M159" i="5"/>
  <c r="M292" i="5" s="1"/>
  <c r="M161" i="5"/>
  <c r="M294" i="5" s="1"/>
  <c r="M165" i="5"/>
  <c r="M298" i="5" s="1"/>
  <c r="M153" i="5"/>
  <c r="M164" i="5"/>
  <c r="M297" i="5" s="1"/>
  <c r="M155" i="5"/>
  <c r="M288" i="5" s="1"/>
  <c r="M158" i="5"/>
  <c r="M291" i="5" s="1"/>
  <c r="M162" i="5"/>
  <c r="M295" i="5" s="1"/>
  <c r="M166" i="5"/>
  <c r="M299" i="5" s="1"/>
  <c r="M154" i="5"/>
  <c r="M287" i="5" s="1"/>
  <c r="M157" i="5"/>
  <c r="M290" i="5" s="1"/>
  <c r="M152" i="5"/>
  <c r="M163" i="5"/>
  <c r="M296" i="5" s="1"/>
  <c r="L179" i="7"/>
  <c r="M179" i="7"/>
  <c r="G179" i="7"/>
  <c r="O179" i="7"/>
  <c r="J179" i="7"/>
  <c r="P179" i="7"/>
  <c r="R179" i="7"/>
  <c r="I179" i="7"/>
  <c r="K179" i="7"/>
  <c r="Q179" i="7"/>
  <c r="N179" i="7"/>
  <c r="N147" i="5"/>
  <c r="O151" i="5"/>
  <c r="N196" i="5"/>
  <c r="N239" i="5" s="1"/>
  <c r="L240" i="5"/>
  <c r="L242" i="5"/>
  <c r="N148" i="5"/>
  <c r="L241" i="5"/>
  <c r="G7" i="1"/>
  <c r="T45" i="1"/>
  <c r="AE34" i="4"/>
  <c r="AF34" i="4" s="1"/>
  <c r="AG34" i="4" s="1"/>
  <c r="AH34" i="4" s="1"/>
  <c r="AI34" i="4" s="1"/>
  <c r="AJ34" i="4" s="1"/>
  <c r="AK34" i="4" s="1"/>
  <c r="AL34" i="4" s="1"/>
  <c r="AM34" i="4" s="1"/>
  <c r="AE33" i="4"/>
  <c r="AH39" i="4"/>
  <c r="AI39" i="4" s="1"/>
  <c r="I167" i="4"/>
  <c r="I166" i="4" s="1"/>
  <c r="J171" i="4"/>
  <c r="J138" i="4" s="1"/>
  <c r="J145" i="4" s="1"/>
  <c r="J188" i="4"/>
  <c r="J165" i="4"/>
  <c r="I190" i="4"/>
  <c r="I189" i="4" s="1"/>
  <c r="J174" i="4"/>
  <c r="I176" i="4"/>
  <c r="I175" i="4" s="1"/>
  <c r="J185" i="4"/>
  <c r="J139" i="4" s="1"/>
  <c r="J146" i="4" s="1"/>
  <c r="J162" i="4"/>
  <c r="J151" i="4" s="1"/>
  <c r="J176" i="4"/>
  <c r="J175" i="4" s="1"/>
  <c r="I152" i="4"/>
  <c r="I155" i="4"/>
  <c r="I151" i="4"/>
  <c r="I154" i="4"/>
  <c r="R809" i="7" l="1"/>
  <c r="N861" i="7" s="1"/>
  <c r="O35" i="7" s="1"/>
  <c r="P809" i="7"/>
  <c r="L861" i="7" s="1"/>
  <c r="M35" i="7" s="1"/>
  <c r="J489" i="7"/>
  <c r="E829" i="7" s="1"/>
  <c r="O489" i="7"/>
  <c r="K829" i="7" s="1"/>
  <c r="K489" i="7"/>
  <c r="F829" i="7" s="1"/>
  <c r="Q489" i="7"/>
  <c r="M829" i="7" s="1"/>
  <c r="J569" i="7"/>
  <c r="E837" i="7" s="1"/>
  <c r="R729" i="7"/>
  <c r="N853" i="7" s="1"/>
  <c r="M479" i="7"/>
  <c r="I828" i="7" s="1"/>
  <c r="P649" i="7"/>
  <c r="L845" i="7" s="1"/>
  <c r="Q559" i="7"/>
  <c r="M836" i="7" s="1"/>
  <c r="M559" i="7"/>
  <c r="I836" i="7" s="1"/>
  <c r="J809" i="7"/>
  <c r="E861" i="7" s="1"/>
  <c r="L619" i="7"/>
  <c r="G842" i="7" s="1"/>
  <c r="N729" i="7"/>
  <c r="J853" i="7" s="1"/>
  <c r="J619" i="7"/>
  <c r="E842" i="7" s="1"/>
  <c r="R569" i="7"/>
  <c r="N837" i="7" s="1"/>
  <c r="O479" i="7"/>
  <c r="K828" i="7" s="1"/>
  <c r="K799" i="7"/>
  <c r="F860" i="7" s="1"/>
  <c r="Q799" i="7"/>
  <c r="M860" i="7" s="1"/>
  <c r="P729" i="7"/>
  <c r="L853" i="7" s="1"/>
  <c r="J479" i="7"/>
  <c r="E828" i="7" s="1"/>
  <c r="P569" i="7"/>
  <c r="L837" i="7" s="1"/>
  <c r="J649" i="7"/>
  <c r="E845" i="7" s="1"/>
  <c r="Q649" i="7"/>
  <c r="M845" i="7" s="1"/>
  <c r="M569" i="7"/>
  <c r="I837" i="7" s="1"/>
  <c r="K459" i="7"/>
  <c r="F826" i="7" s="1"/>
  <c r="J439" i="7"/>
  <c r="E824" i="7" s="1"/>
  <c r="L429" i="7"/>
  <c r="G823" i="7" s="1"/>
  <c r="S806" i="7"/>
  <c r="Q439" i="7"/>
  <c r="M824" i="7" s="1"/>
  <c r="Q779" i="7"/>
  <c r="M858" i="7" s="1"/>
  <c r="O426" i="7"/>
  <c r="P816" i="7"/>
  <c r="M429" i="7"/>
  <c r="I823" i="7" s="1"/>
  <c r="N589" i="7"/>
  <c r="J839" i="7" s="1"/>
  <c r="J589" i="7"/>
  <c r="E839" i="7" s="1"/>
  <c r="L669" i="7"/>
  <c r="G847" i="7" s="1"/>
  <c r="R749" i="7"/>
  <c r="N855" i="7" s="1"/>
  <c r="O639" i="7"/>
  <c r="K844" i="7" s="1"/>
  <c r="M719" i="7"/>
  <c r="I852" i="7" s="1"/>
  <c r="Q719" i="7"/>
  <c r="M852" i="7" s="1"/>
  <c r="R669" i="7"/>
  <c r="N847" i="7" s="1"/>
  <c r="M749" i="7"/>
  <c r="I855" i="7" s="1"/>
  <c r="P639" i="7"/>
  <c r="L844" i="7" s="1"/>
  <c r="Q509" i="7"/>
  <c r="M831" i="7" s="1"/>
  <c r="N669" i="7"/>
  <c r="J847" i="7" s="1"/>
  <c r="M639" i="7"/>
  <c r="I844" i="7" s="1"/>
  <c r="Q579" i="7"/>
  <c r="M838" i="7" s="1"/>
  <c r="J749" i="7"/>
  <c r="E855" i="7" s="1"/>
  <c r="J429" i="7"/>
  <c r="E823" i="7" s="1"/>
  <c r="N429" i="7"/>
  <c r="J823" i="7" s="1"/>
  <c r="L439" i="7"/>
  <c r="G824" i="7" s="1"/>
  <c r="R499" i="7"/>
  <c r="N830" i="7" s="1"/>
  <c r="M499" i="7"/>
  <c r="I830" i="7" s="1"/>
  <c r="L499" i="7"/>
  <c r="G830" i="7" s="1"/>
  <c r="P429" i="7"/>
  <c r="L823" i="7" s="1"/>
  <c r="P499" i="7"/>
  <c r="L830" i="7" s="1"/>
  <c r="L589" i="7"/>
  <c r="G839" i="7" s="1"/>
  <c r="R579" i="7"/>
  <c r="N838" i="7" s="1"/>
  <c r="K579" i="7"/>
  <c r="F838" i="7" s="1"/>
  <c r="M579" i="7"/>
  <c r="I838" i="7" s="1"/>
  <c r="P749" i="7"/>
  <c r="L855" i="7" s="1"/>
  <c r="Q639" i="7"/>
  <c r="M844" i="7" s="1"/>
  <c r="M669" i="7"/>
  <c r="I847" i="7" s="1"/>
  <c r="N509" i="7"/>
  <c r="J831" i="7" s="1"/>
  <c r="M509" i="7"/>
  <c r="I831" i="7" s="1"/>
  <c r="Q499" i="7"/>
  <c r="M830" i="7" s="1"/>
  <c r="J579" i="7"/>
  <c r="E838" i="7" s="1"/>
  <c r="K719" i="7"/>
  <c r="F852" i="7" s="1"/>
  <c r="G35" i="7" s="1"/>
  <c r="J639" i="7"/>
  <c r="E844" i="7" s="1"/>
  <c r="K639" i="7"/>
  <c r="F844" i="7" s="1"/>
  <c r="J719" i="7"/>
  <c r="E852" i="7" s="1"/>
  <c r="Q816" i="7"/>
  <c r="K429" i="7"/>
  <c r="F823" i="7" s="1"/>
  <c r="P589" i="7"/>
  <c r="L839" i="7" s="1"/>
  <c r="Q429" i="7"/>
  <c r="M823" i="7" s="1"/>
  <c r="O499" i="7"/>
  <c r="K830" i="7" s="1"/>
  <c r="K589" i="7"/>
  <c r="F839" i="7" s="1"/>
  <c r="R589" i="7"/>
  <c r="N839" i="7" s="1"/>
  <c r="K499" i="7"/>
  <c r="F830" i="7" s="1"/>
  <c r="Q739" i="7"/>
  <c r="M854" i="7" s="1"/>
  <c r="O579" i="7"/>
  <c r="K838" i="7" s="1"/>
  <c r="K749" i="7"/>
  <c r="F855" i="7" s="1"/>
  <c r="N769" i="7"/>
  <c r="J857" i="7" s="1"/>
  <c r="O689" i="7"/>
  <c r="K849" i="7" s="1"/>
  <c r="J529" i="7"/>
  <c r="E833" i="7" s="1"/>
  <c r="O739" i="7"/>
  <c r="K854" i="7" s="1"/>
  <c r="R519" i="7"/>
  <c r="N832" i="7" s="1"/>
  <c r="J769" i="7"/>
  <c r="E857" i="7" s="1"/>
  <c r="K689" i="7"/>
  <c r="F849" i="7" s="1"/>
  <c r="K519" i="7"/>
  <c r="F832" i="7" s="1"/>
  <c r="N689" i="7"/>
  <c r="J849" i="7" s="1"/>
  <c r="K529" i="7"/>
  <c r="F833" i="7" s="1"/>
  <c r="R769" i="7"/>
  <c r="N857" i="7" s="1"/>
  <c r="L719" i="7"/>
  <c r="G852" i="7" s="1"/>
  <c r="I35" i="7" s="1"/>
  <c r="M609" i="7"/>
  <c r="I841" i="7" s="1"/>
  <c r="O749" i="7"/>
  <c r="K855" i="7" s="1"/>
  <c r="O509" i="7"/>
  <c r="K831" i="7" s="1"/>
  <c r="J509" i="7"/>
  <c r="E831" i="7" s="1"/>
  <c r="J669" i="7"/>
  <c r="E847" i="7" s="1"/>
  <c r="L529" i="7"/>
  <c r="G833" i="7" s="1"/>
  <c r="N529" i="7"/>
  <c r="J833" i="7" s="1"/>
  <c r="P449" i="7"/>
  <c r="L825" i="7" s="1"/>
  <c r="L749" i="7"/>
  <c r="G855" i="7" s="1"/>
  <c r="O529" i="7"/>
  <c r="K833" i="7" s="1"/>
  <c r="P669" i="7"/>
  <c r="L847" i="7" s="1"/>
  <c r="M739" i="7"/>
  <c r="I854" i="7" s="1"/>
  <c r="L659" i="7"/>
  <c r="G846" i="7" s="1"/>
  <c r="Q689" i="7"/>
  <c r="M849" i="7" s="1"/>
  <c r="K769" i="7"/>
  <c r="F857" i="7" s="1"/>
  <c r="Q659" i="7"/>
  <c r="M846" i="7" s="1"/>
  <c r="N639" i="7"/>
  <c r="J844" i="7" s="1"/>
  <c r="K509" i="7"/>
  <c r="F831" i="7" s="1"/>
  <c r="O429" i="7"/>
  <c r="K823" i="7" s="1"/>
  <c r="I609" i="7"/>
  <c r="D841" i="7" s="1"/>
  <c r="S606" i="7"/>
  <c r="S666" i="7"/>
  <c r="I669" i="7"/>
  <c r="D847" i="7" s="1"/>
  <c r="S536" i="7"/>
  <c r="I539" i="7"/>
  <c r="D834" i="7" s="1"/>
  <c r="S756" i="7"/>
  <c r="I759" i="7"/>
  <c r="D856" i="7" s="1"/>
  <c r="S556" i="7"/>
  <c r="I559" i="7"/>
  <c r="D836" i="7" s="1"/>
  <c r="I529" i="7"/>
  <c r="D833" i="7" s="1"/>
  <c r="S526" i="7"/>
  <c r="S716" i="7"/>
  <c r="I719" i="7"/>
  <c r="D852" i="7" s="1"/>
  <c r="I619" i="7"/>
  <c r="D842" i="7" s="1"/>
  <c r="S616" i="7"/>
  <c r="R816" i="7"/>
  <c r="Q809" i="7"/>
  <c r="M861" i="7" s="1"/>
  <c r="N35" i="7" s="1"/>
  <c r="R439" i="7"/>
  <c r="N824" i="7" s="1"/>
  <c r="R489" i="7"/>
  <c r="N829" i="7" s="1"/>
  <c r="P489" i="7"/>
  <c r="L829" i="7" s="1"/>
  <c r="Q479" i="7"/>
  <c r="M828" i="7" s="1"/>
  <c r="L729" i="7"/>
  <c r="G853" i="7" s="1"/>
  <c r="L779" i="7"/>
  <c r="G858" i="7" s="1"/>
  <c r="L569" i="7"/>
  <c r="G837" i="7" s="1"/>
  <c r="L519" i="7"/>
  <c r="G832" i="7" s="1"/>
  <c r="K609" i="7"/>
  <c r="F841" i="7" s="1"/>
  <c r="S776" i="7"/>
  <c r="I779" i="7"/>
  <c r="D858" i="7" s="1"/>
  <c r="P479" i="7"/>
  <c r="L828" i="7" s="1"/>
  <c r="L769" i="7"/>
  <c r="G857" i="7" s="1"/>
  <c r="L609" i="7"/>
  <c r="G841" i="7" s="1"/>
  <c r="I24" i="7" s="1"/>
  <c r="I424" i="7" s="1"/>
  <c r="O769" i="7"/>
  <c r="K857" i="7" s="1"/>
  <c r="L479" i="7"/>
  <c r="G828" i="7" s="1"/>
  <c r="R479" i="7"/>
  <c r="N828" i="7" s="1"/>
  <c r="O519" i="7"/>
  <c r="K832" i="7" s="1"/>
  <c r="S566" i="7"/>
  <c r="I569" i="7"/>
  <c r="D837" i="7" s="1"/>
  <c r="O609" i="7"/>
  <c r="K841" i="7" s="1"/>
  <c r="O659" i="7"/>
  <c r="K846" i="7" s="1"/>
  <c r="Q529" i="7"/>
  <c r="M833" i="7" s="1"/>
  <c r="J779" i="7"/>
  <c r="E858" i="7" s="1"/>
  <c r="P689" i="7"/>
  <c r="L849" i="7" s="1"/>
  <c r="Q449" i="7"/>
  <c r="M825" i="7" s="1"/>
  <c r="I639" i="7"/>
  <c r="D844" i="7" s="1"/>
  <c r="S636" i="7"/>
  <c r="J559" i="7"/>
  <c r="E836" i="7" s="1"/>
  <c r="N479" i="7"/>
  <c r="J828" i="7" s="1"/>
  <c r="K619" i="7"/>
  <c r="F842" i="7" s="1"/>
  <c r="P609" i="7"/>
  <c r="L841" i="7" s="1"/>
  <c r="L649" i="7"/>
  <c r="G845" i="7" s="1"/>
  <c r="J799" i="7"/>
  <c r="E860" i="7" s="1"/>
  <c r="Q609" i="7"/>
  <c r="M841" i="7" s="1"/>
  <c r="Q699" i="7"/>
  <c r="M850" i="7" s="1"/>
  <c r="L559" i="7"/>
  <c r="G836" i="7" s="1"/>
  <c r="M769" i="7"/>
  <c r="I857" i="7" s="1"/>
  <c r="I739" i="7"/>
  <c r="D854" i="7" s="1"/>
  <c r="S736" i="7"/>
  <c r="L699" i="7"/>
  <c r="G850" i="7" s="1"/>
  <c r="R699" i="7"/>
  <c r="N850" i="7" s="1"/>
  <c r="Q519" i="7"/>
  <c r="M832" i="7" s="1"/>
  <c r="N449" i="7"/>
  <c r="J825" i="7" s="1"/>
  <c r="N739" i="7"/>
  <c r="J854" i="7" s="1"/>
  <c r="J699" i="7"/>
  <c r="E850" i="7" s="1"/>
  <c r="O449" i="7"/>
  <c r="K825" i="7" s="1"/>
  <c r="M699" i="7"/>
  <c r="I850" i="7" s="1"/>
  <c r="S586" i="7"/>
  <c r="I589" i="7"/>
  <c r="D839" i="7" s="1"/>
  <c r="S496" i="7"/>
  <c r="I499" i="7"/>
  <c r="D830" i="7" s="1"/>
  <c r="I769" i="7"/>
  <c r="D857" i="7" s="1"/>
  <c r="S766" i="7"/>
  <c r="I799" i="7"/>
  <c r="D860" i="7" s="1"/>
  <c r="S796" i="7"/>
  <c r="I699" i="7"/>
  <c r="D850" i="7" s="1"/>
  <c r="S696" i="7"/>
  <c r="S746" i="7"/>
  <c r="I749" i="7"/>
  <c r="D855" i="7" s="1"/>
  <c r="S626" i="7"/>
  <c r="I629" i="7"/>
  <c r="D843" i="7" s="1"/>
  <c r="S676" i="7"/>
  <c r="I679" i="7"/>
  <c r="D848" i="7" s="1"/>
  <c r="S486" i="7"/>
  <c r="K439" i="7"/>
  <c r="F824" i="7" s="1"/>
  <c r="O809" i="7"/>
  <c r="K861" i="7" s="1"/>
  <c r="N489" i="7"/>
  <c r="J829" i="7" s="1"/>
  <c r="P439" i="7"/>
  <c r="L824" i="7" s="1"/>
  <c r="L489" i="7"/>
  <c r="G829" i="7" s="1"/>
  <c r="M809" i="7"/>
  <c r="I861" i="7" s="1"/>
  <c r="N649" i="7"/>
  <c r="J845" i="7" s="1"/>
  <c r="S516" i="7"/>
  <c r="I519" i="7"/>
  <c r="D832" i="7" s="1"/>
  <c r="P699" i="7"/>
  <c r="L850" i="7" s="1"/>
  <c r="S646" i="7"/>
  <c r="I649" i="7"/>
  <c r="D845" i="7" s="1"/>
  <c r="S466" i="7"/>
  <c r="I469" i="7"/>
  <c r="D827" i="7" s="1"/>
  <c r="P559" i="7"/>
  <c r="L836" i="7" s="1"/>
  <c r="I599" i="7"/>
  <c r="D840" i="7" s="1"/>
  <c r="S596" i="7"/>
  <c r="S576" i="7"/>
  <c r="I579" i="7"/>
  <c r="D838" i="7" s="1"/>
  <c r="N699" i="7"/>
  <c r="J850" i="7" s="1"/>
  <c r="K649" i="7"/>
  <c r="F845" i="7" s="1"/>
  <c r="K739" i="7"/>
  <c r="F854" i="7" s="1"/>
  <c r="R529" i="7"/>
  <c r="N833" i="7" s="1"/>
  <c r="O619" i="7"/>
  <c r="K842" i="7" s="1"/>
  <c r="I789" i="7"/>
  <c r="D859" i="7" s="1"/>
  <c r="S786" i="7"/>
  <c r="P519" i="7"/>
  <c r="L832" i="7" s="1"/>
  <c r="N609" i="7"/>
  <c r="J841" i="7" s="1"/>
  <c r="K559" i="7"/>
  <c r="F836" i="7" s="1"/>
  <c r="L739" i="7"/>
  <c r="G854" i="7" s="1"/>
  <c r="I689" i="7"/>
  <c r="D849" i="7" s="1"/>
  <c r="S686" i="7"/>
  <c r="R559" i="7"/>
  <c r="N836" i="7" s="1"/>
  <c r="I809" i="7"/>
  <c r="D861" i="7" s="1"/>
  <c r="R739" i="7"/>
  <c r="N854" i="7" s="1"/>
  <c r="O569" i="7"/>
  <c r="K837" i="7" s="1"/>
  <c r="S506" i="7"/>
  <c r="I509" i="7"/>
  <c r="D831" i="7" s="1"/>
  <c r="N559" i="7"/>
  <c r="J836" i="7" s="1"/>
  <c r="I659" i="7"/>
  <c r="D846" i="7" s="1"/>
  <c r="S656" i="7"/>
  <c r="K809" i="7"/>
  <c r="F861" i="7" s="1"/>
  <c r="S726" i="7"/>
  <c r="I729" i="7"/>
  <c r="D853" i="7" s="1"/>
  <c r="L449" i="7"/>
  <c r="G825" i="7" s="1"/>
  <c r="L799" i="7"/>
  <c r="G860" i="7" s="1"/>
  <c r="L809" i="7"/>
  <c r="G861" i="7" s="1"/>
  <c r="K569" i="7"/>
  <c r="F837" i="7" s="1"/>
  <c r="J659" i="7"/>
  <c r="E846" i="7" s="1"/>
  <c r="I709" i="7"/>
  <c r="D851" i="7" s="1"/>
  <c r="S706" i="7"/>
  <c r="P779" i="7"/>
  <c r="L858" i="7" s="1"/>
  <c r="P659" i="7"/>
  <c r="L846" i="7" s="1"/>
  <c r="R659" i="7"/>
  <c r="N846" i="7" s="1"/>
  <c r="K699" i="7"/>
  <c r="F850" i="7" s="1"/>
  <c r="N799" i="7"/>
  <c r="J860" i="7" s="1"/>
  <c r="K479" i="7"/>
  <c r="F828" i="7" s="1"/>
  <c r="O649" i="7"/>
  <c r="K845" i="7" s="1"/>
  <c r="M659" i="7"/>
  <c r="I846" i="7" s="1"/>
  <c r="R779" i="7"/>
  <c r="N858" i="7" s="1"/>
  <c r="I479" i="7"/>
  <c r="D828" i="7" s="1"/>
  <c r="S476" i="7"/>
  <c r="J519" i="7"/>
  <c r="E832" i="7" s="1"/>
  <c r="I549" i="7"/>
  <c r="D835" i="7" s="1"/>
  <c r="S546" i="7"/>
  <c r="J689" i="7"/>
  <c r="E849" i="7" s="1"/>
  <c r="N519" i="7"/>
  <c r="J832" i="7" s="1"/>
  <c r="P739" i="7"/>
  <c r="L854" i="7" s="1"/>
  <c r="R609" i="7"/>
  <c r="N841" i="7" s="1"/>
  <c r="O699" i="7"/>
  <c r="K850" i="7" s="1"/>
  <c r="M689" i="7"/>
  <c r="I849" i="7" s="1"/>
  <c r="L389" i="5"/>
  <c r="M285" i="5"/>
  <c r="H118" i="5"/>
  <c r="H171" i="5"/>
  <c r="I117" i="5"/>
  <c r="I170" i="5"/>
  <c r="K115" i="5"/>
  <c r="K168" i="5"/>
  <c r="G119" i="5"/>
  <c r="G172" i="5"/>
  <c r="L114" i="5"/>
  <c r="L167" i="5"/>
  <c r="I302" i="5"/>
  <c r="I257" i="5"/>
  <c r="I392" i="5" s="1"/>
  <c r="F305" i="5"/>
  <c r="F260" i="5"/>
  <c r="F395" i="5" s="1"/>
  <c r="F120" i="5"/>
  <c r="F173" i="5"/>
  <c r="G304" i="5"/>
  <c r="G259" i="5"/>
  <c r="G394" i="5" s="1"/>
  <c r="N112" i="5"/>
  <c r="H303" i="5"/>
  <c r="H258" i="5"/>
  <c r="H393" i="5" s="1"/>
  <c r="K300" i="5"/>
  <c r="K255" i="5"/>
  <c r="K390" i="5" s="1"/>
  <c r="J301" i="5"/>
  <c r="J256" i="5"/>
  <c r="J391" i="5" s="1"/>
  <c r="O111" i="5"/>
  <c r="P21" i="5"/>
  <c r="M113" i="5"/>
  <c r="J116" i="5"/>
  <c r="J169" i="5"/>
  <c r="M364" i="5"/>
  <c r="M367" i="5"/>
  <c r="M361" i="5"/>
  <c r="N329" i="5"/>
  <c r="O284" i="5"/>
  <c r="M286" i="5"/>
  <c r="N228" i="5"/>
  <c r="N230" i="5"/>
  <c r="N363" i="5" s="1"/>
  <c r="N232" i="5"/>
  <c r="N365" i="5" s="1"/>
  <c r="N234" i="5"/>
  <c r="N367" i="5" s="1"/>
  <c r="N236" i="5"/>
  <c r="N227" i="5"/>
  <c r="N360" i="5" s="1"/>
  <c r="N229" i="5"/>
  <c r="N362" i="5" s="1"/>
  <c r="N231" i="5"/>
  <c r="N233" i="5"/>
  <c r="N235" i="5"/>
  <c r="N368" i="5" s="1"/>
  <c r="L375" i="5"/>
  <c r="L379" i="5"/>
  <c r="K371" i="5"/>
  <c r="L376" i="5"/>
  <c r="L377" i="5"/>
  <c r="L378" i="5"/>
  <c r="L380" i="5"/>
  <c r="M241" i="5"/>
  <c r="M252" i="5"/>
  <c r="M387" i="5" s="1"/>
  <c r="M251" i="5"/>
  <c r="M386" i="5" s="1"/>
  <c r="M244" i="5"/>
  <c r="M250" i="5"/>
  <c r="M385" i="5" s="1"/>
  <c r="M247" i="5"/>
  <c r="M382" i="5" s="1"/>
  <c r="M248" i="5"/>
  <c r="M383" i="5" s="1"/>
  <c r="M253" i="5"/>
  <c r="M388" i="5" s="1"/>
  <c r="M249" i="5"/>
  <c r="M384" i="5" s="1"/>
  <c r="M246" i="5"/>
  <c r="M381" i="5" s="1"/>
  <c r="M243" i="5"/>
  <c r="M254" i="5"/>
  <c r="N200" i="5"/>
  <c r="N333" i="5" s="1"/>
  <c r="N204" i="5"/>
  <c r="N337" i="5" s="1"/>
  <c r="N199" i="5"/>
  <c r="N332" i="5" s="1"/>
  <c r="N203" i="5"/>
  <c r="N336" i="5" s="1"/>
  <c r="N207" i="5"/>
  <c r="N340" i="5" s="1"/>
  <c r="N211" i="5"/>
  <c r="N344" i="5" s="1"/>
  <c r="N215" i="5"/>
  <c r="N348" i="5" s="1"/>
  <c r="N219" i="5"/>
  <c r="N352" i="5" s="1"/>
  <c r="N223" i="5"/>
  <c r="N356" i="5" s="1"/>
  <c r="N205" i="5"/>
  <c r="N338" i="5" s="1"/>
  <c r="N210" i="5"/>
  <c r="N343" i="5" s="1"/>
  <c r="N213" i="5"/>
  <c r="N346" i="5" s="1"/>
  <c r="N216" i="5"/>
  <c r="N349" i="5" s="1"/>
  <c r="N226" i="5"/>
  <c r="N359" i="5" s="1"/>
  <c r="N206" i="5"/>
  <c r="N339" i="5" s="1"/>
  <c r="N209" i="5"/>
  <c r="N342" i="5" s="1"/>
  <c r="N222" i="5"/>
  <c r="N355" i="5" s="1"/>
  <c r="N201" i="5"/>
  <c r="N334" i="5" s="1"/>
  <c r="N218" i="5"/>
  <c r="N351" i="5" s="1"/>
  <c r="N224" i="5"/>
  <c r="N357" i="5" s="1"/>
  <c r="N202" i="5"/>
  <c r="N335" i="5" s="1"/>
  <c r="N214" i="5"/>
  <c r="N347" i="5" s="1"/>
  <c r="N217" i="5"/>
  <c r="N350" i="5" s="1"/>
  <c r="N220" i="5"/>
  <c r="N353" i="5" s="1"/>
  <c r="N198" i="5"/>
  <c r="N331" i="5" s="1"/>
  <c r="N212" i="5"/>
  <c r="N345" i="5" s="1"/>
  <c r="N225" i="5"/>
  <c r="N358" i="5" s="1"/>
  <c r="N197" i="5"/>
  <c r="N330" i="5" s="1"/>
  <c r="N208" i="5"/>
  <c r="N341" i="5" s="1"/>
  <c r="N221" i="5"/>
  <c r="N354" i="5" s="1"/>
  <c r="M245" i="5"/>
  <c r="N153" i="5"/>
  <c r="N157" i="5"/>
  <c r="N290" i="5" s="1"/>
  <c r="N155" i="5"/>
  <c r="N288" i="5" s="1"/>
  <c r="N158" i="5"/>
  <c r="N291" i="5" s="1"/>
  <c r="N162" i="5"/>
  <c r="N295" i="5" s="1"/>
  <c r="N166" i="5"/>
  <c r="N299" i="5" s="1"/>
  <c r="N156" i="5"/>
  <c r="N289" i="5" s="1"/>
  <c r="N159" i="5"/>
  <c r="N292" i="5" s="1"/>
  <c r="N161" i="5"/>
  <c r="N294" i="5" s="1"/>
  <c r="N165" i="5"/>
  <c r="N298" i="5" s="1"/>
  <c r="N152" i="5"/>
  <c r="N163" i="5"/>
  <c r="N296" i="5" s="1"/>
  <c r="N154" i="5"/>
  <c r="N287" i="5" s="1"/>
  <c r="N164" i="5"/>
  <c r="N297" i="5" s="1"/>
  <c r="N160" i="5"/>
  <c r="N293" i="5" s="1"/>
  <c r="N189" i="7"/>
  <c r="K189" i="7"/>
  <c r="R189" i="7"/>
  <c r="P189" i="7"/>
  <c r="G189" i="7"/>
  <c r="L189" i="7"/>
  <c r="Q189" i="7"/>
  <c r="I189" i="7"/>
  <c r="J189" i="7"/>
  <c r="O189" i="7"/>
  <c r="M189" i="7"/>
  <c r="M240" i="5"/>
  <c r="O148" i="5"/>
  <c r="O98" i="5"/>
  <c r="O374" i="5" s="1"/>
  <c r="O329" i="5"/>
  <c r="M242" i="5"/>
  <c r="O196" i="5"/>
  <c r="O239" i="5" s="1"/>
  <c r="O147" i="5"/>
  <c r="H7" i="1"/>
  <c r="U45" i="1"/>
  <c r="AF33" i="4"/>
  <c r="AJ39" i="4"/>
  <c r="J155" i="4"/>
  <c r="I153" i="4"/>
  <c r="I136" i="4" s="1"/>
  <c r="I143" i="4" s="1"/>
  <c r="J190" i="4"/>
  <c r="J189" i="4" s="1"/>
  <c r="J154" i="4"/>
  <c r="J137" i="4"/>
  <c r="J144" i="4" s="1"/>
  <c r="J152" i="4"/>
  <c r="J153" i="4" s="1"/>
  <c r="J136" i="4" s="1"/>
  <c r="J143" i="4" s="1"/>
  <c r="J167" i="4"/>
  <c r="J166" i="4" s="1"/>
  <c r="I156" i="4"/>
  <c r="N434" i="7" l="1"/>
  <c r="N437" i="7" s="1"/>
  <c r="O434" i="7"/>
  <c r="I434" i="7"/>
  <c r="I436" i="7" s="1"/>
  <c r="M434" i="7"/>
  <c r="M436" i="7" s="1"/>
  <c r="I426" i="7"/>
  <c r="S426" i="7" s="1"/>
  <c r="I427" i="7"/>
  <c r="U427" i="7" s="1"/>
  <c r="M389" i="5"/>
  <c r="N285" i="5"/>
  <c r="J302" i="5"/>
  <c r="J257" i="5"/>
  <c r="J392" i="5" s="1"/>
  <c r="Q21" i="5"/>
  <c r="P111" i="5"/>
  <c r="G305" i="5"/>
  <c r="G260" i="5"/>
  <c r="G395" i="5" s="1"/>
  <c r="G120" i="5"/>
  <c r="G173" i="5"/>
  <c r="M114" i="5"/>
  <c r="M167" i="5"/>
  <c r="L115" i="5"/>
  <c r="L168" i="5"/>
  <c r="J117" i="5"/>
  <c r="J170" i="5"/>
  <c r="I118" i="5"/>
  <c r="I171" i="5"/>
  <c r="K116" i="5"/>
  <c r="K169" i="5"/>
  <c r="O112" i="5"/>
  <c r="P22" i="5"/>
  <c r="F306" i="5"/>
  <c r="F261" i="5"/>
  <c r="F396" i="5" s="1"/>
  <c r="F121" i="5"/>
  <c r="F174" i="5"/>
  <c r="H119" i="5"/>
  <c r="H172" i="5"/>
  <c r="N113" i="5"/>
  <c r="L300" i="5"/>
  <c r="L255" i="5"/>
  <c r="L390" i="5" s="1"/>
  <c r="K301" i="5"/>
  <c r="K256" i="5"/>
  <c r="K391" i="5" s="1"/>
  <c r="I303" i="5"/>
  <c r="I258" i="5"/>
  <c r="I393" i="5" s="1"/>
  <c r="H304" i="5"/>
  <c r="H259" i="5"/>
  <c r="H394" i="5" s="1"/>
  <c r="N366" i="5"/>
  <c r="N369" i="5"/>
  <c r="N361" i="5"/>
  <c r="N364" i="5"/>
  <c r="N286" i="5"/>
  <c r="O227" i="5"/>
  <c r="O360" i="5" s="1"/>
  <c r="O228" i="5"/>
  <c r="O361" i="5" s="1"/>
  <c r="O229" i="5"/>
  <c r="O362" i="5" s="1"/>
  <c r="O230" i="5"/>
  <c r="O363" i="5" s="1"/>
  <c r="O231" i="5"/>
  <c r="O364" i="5" s="1"/>
  <c r="O232" i="5"/>
  <c r="O365" i="5" s="1"/>
  <c r="O233" i="5"/>
  <c r="O366" i="5" s="1"/>
  <c r="O234" i="5"/>
  <c r="O367" i="5" s="1"/>
  <c r="O235" i="5"/>
  <c r="O368" i="5" s="1"/>
  <c r="O236" i="5"/>
  <c r="O369" i="5" s="1"/>
  <c r="M378" i="5"/>
  <c r="M379" i="5"/>
  <c r="M376" i="5"/>
  <c r="M377" i="5"/>
  <c r="M371" i="5"/>
  <c r="M375" i="5"/>
  <c r="M380" i="5"/>
  <c r="L371" i="5"/>
  <c r="N240" i="5"/>
  <c r="N244" i="5"/>
  <c r="N248" i="5"/>
  <c r="N383" i="5" s="1"/>
  <c r="N251" i="5"/>
  <c r="N386" i="5" s="1"/>
  <c r="N254" i="5"/>
  <c r="N247" i="5"/>
  <c r="N382" i="5" s="1"/>
  <c r="N252" i="5"/>
  <c r="N387" i="5" s="1"/>
  <c r="N250" i="5"/>
  <c r="N385" i="5" s="1"/>
  <c r="N243" i="5"/>
  <c r="O199" i="5"/>
  <c r="O332" i="5" s="1"/>
  <c r="O203" i="5"/>
  <c r="O336" i="5" s="1"/>
  <c r="O207" i="5"/>
  <c r="O340" i="5" s="1"/>
  <c r="O198" i="5"/>
  <c r="O202" i="5"/>
  <c r="O335" i="5" s="1"/>
  <c r="O206" i="5"/>
  <c r="O339" i="5" s="1"/>
  <c r="O210" i="5"/>
  <c r="O343" i="5" s="1"/>
  <c r="O214" i="5"/>
  <c r="O347" i="5" s="1"/>
  <c r="O218" i="5"/>
  <c r="O351" i="5" s="1"/>
  <c r="O222" i="5"/>
  <c r="O355" i="5" s="1"/>
  <c r="O226" i="5"/>
  <c r="O359" i="5" s="1"/>
  <c r="O204" i="5"/>
  <c r="O337" i="5" s="1"/>
  <c r="O217" i="5"/>
  <c r="O350" i="5" s="1"/>
  <c r="O220" i="5"/>
  <c r="O353" i="5" s="1"/>
  <c r="O223" i="5"/>
  <c r="O356" i="5" s="1"/>
  <c r="O197" i="5"/>
  <c r="O330" i="5" s="1"/>
  <c r="O216" i="5"/>
  <c r="O349" i="5" s="1"/>
  <c r="O212" i="5"/>
  <c r="O345" i="5" s="1"/>
  <c r="O225" i="5"/>
  <c r="O358" i="5" s="1"/>
  <c r="O201" i="5"/>
  <c r="O208" i="5"/>
  <c r="O341" i="5" s="1"/>
  <c r="O211" i="5"/>
  <c r="O344" i="5" s="1"/>
  <c r="O221" i="5"/>
  <c r="O354" i="5" s="1"/>
  <c r="O224" i="5"/>
  <c r="O357" i="5" s="1"/>
  <c r="O205" i="5"/>
  <c r="O338" i="5" s="1"/>
  <c r="O213" i="5"/>
  <c r="O346" i="5" s="1"/>
  <c r="O219" i="5"/>
  <c r="O352" i="5" s="1"/>
  <c r="O200" i="5"/>
  <c r="O333" i="5" s="1"/>
  <c r="O209" i="5"/>
  <c r="O342" i="5" s="1"/>
  <c r="O215" i="5"/>
  <c r="O348" i="5" s="1"/>
  <c r="N245" i="5"/>
  <c r="N249" i="5"/>
  <c r="N384" i="5" s="1"/>
  <c r="N253" i="5"/>
  <c r="N388" i="5" s="1"/>
  <c r="N246" i="5"/>
  <c r="N381" i="5" s="1"/>
  <c r="O154" i="5"/>
  <c r="O287" i="5" s="1"/>
  <c r="O158" i="5"/>
  <c r="O291" i="5" s="1"/>
  <c r="O163" i="5"/>
  <c r="O296" i="5" s="1"/>
  <c r="O152" i="5"/>
  <c r="O155" i="5"/>
  <c r="O288" i="5" s="1"/>
  <c r="O162" i="5"/>
  <c r="O295" i="5" s="1"/>
  <c r="O164" i="5"/>
  <c r="O297" i="5" s="1"/>
  <c r="O153" i="5"/>
  <c r="O156" i="5"/>
  <c r="O289" i="5" s="1"/>
  <c r="O159" i="5"/>
  <c r="O292" i="5" s="1"/>
  <c r="O161" i="5"/>
  <c r="O294" i="5" s="1"/>
  <c r="O157" i="5"/>
  <c r="O290" i="5" s="1"/>
  <c r="O160" i="5"/>
  <c r="O293" i="5" s="1"/>
  <c r="O165" i="5"/>
  <c r="O298" i="5" s="1"/>
  <c r="N242" i="5"/>
  <c r="Q199" i="7"/>
  <c r="L199" i="7"/>
  <c r="I199" i="7"/>
  <c r="G199" i="7"/>
  <c r="M199" i="7"/>
  <c r="J199" i="7"/>
  <c r="R199" i="7"/>
  <c r="N199" i="7"/>
  <c r="O199" i="7"/>
  <c r="P199" i="7"/>
  <c r="K199" i="7"/>
  <c r="N241" i="5"/>
  <c r="I7" i="1"/>
  <c r="V45" i="1"/>
  <c r="AK39" i="4"/>
  <c r="AG33" i="4"/>
  <c r="J156" i="4"/>
  <c r="J158" i="4" s="1"/>
  <c r="J157" i="4" s="1"/>
  <c r="I158" i="4"/>
  <c r="I157" i="4" s="1"/>
  <c r="I191" i="4"/>
  <c r="J191" i="4"/>
  <c r="I437" i="7" l="1"/>
  <c r="M437" i="7"/>
  <c r="M439" i="7" s="1"/>
  <c r="I824" i="7" s="1"/>
  <c r="N436" i="7"/>
  <c r="N439" i="7" s="1"/>
  <c r="J824" i="7" s="1"/>
  <c r="O437" i="7"/>
  <c r="O436" i="7"/>
  <c r="I429" i="7"/>
  <c r="D823" i="7" s="1"/>
  <c r="I439" i="7"/>
  <c r="D824" i="7" s="1"/>
  <c r="N389" i="5"/>
  <c r="O285" i="5"/>
  <c r="O113" i="5"/>
  <c r="P23" i="5"/>
  <c r="H305" i="5"/>
  <c r="H260" i="5"/>
  <c r="H395" i="5" s="1"/>
  <c r="J118" i="5"/>
  <c r="J171" i="5"/>
  <c r="K117" i="5"/>
  <c r="K170" i="5"/>
  <c r="H120" i="5"/>
  <c r="H173" i="5"/>
  <c r="Q111" i="5"/>
  <c r="L116" i="5"/>
  <c r="L169" i="5"/>
  <c r="N114" i="5"/>
  <c r="N167" i="5"/>
  <c r="I119" i="5"/>
  <c r="I172" i="5"/>
  <c r="G121" i="5"/>
  <c r="G174" i="5"/>
  <c r="Q22" i="5"/>
  <c r="P112" i="5"/>
  <c r="Q112" i="5" s="1"/>
  <c r="I304" i="5"/>
  <c r="I259" i="5"/>
  <c r="I394" i="5" s="1"/>
  <c r="J303" i="5"/>
  <c r="J258" i="5"/>
  <c r="J393" i="5" s="1"/>
  <c r="M300" i="5"/>
  <c r="M255" i="5"/>
  <c r="M390" i="5" s="1"/>
  <c r="G306" i="5"/>
  <c r="G261" i="5"/>
  <c r="G396" i="5" s="1"/>
  <c r="M115" i="5"/>
  <c r="M168" i="5"/>
  <c r="O166" i="5"/>
  <c r="O299" i="5" s="1"/>
  <c r="F307" i="5"/>
  <c r="F262" i="5"/>
  <c r="F397" i="5" s="1"/>
  <c r="F122" i="5"/>
  <c r="F175" i="5"/>
  <c r="K302" i="5"/>
  <c r="K257" i="5"/>
  <c r="K392" i="5" s="1"/>
  <c r="L301" i="5"/>
  <c r="L256" i="5"/>
  <c r="L391" i="5" s="1"/>
  <c r="P233" i="5"/>
  <c r="P366" i="5" s="1"/>
  <c r="T366" i="5" s="1"/>
  <c r="P229" i="5"/>
  <c r="P362" i="5" s="1"/>
  <c r="T362" i="5" s="1"/>
  <c r="P235" i="5"/>
  <c r="P368" i="5" s="1"/>
  <c r="T368" i="5" s="1"/>
  <c r="P231" i="5"/>
  <c r="P364" i="5" s="1"/>
  <c r="T364" i="5" s="1"/>
  <c r="P227" i="5"/>
  <c r="P360" i="5" s="1"/>
  <c r="T360" i="5" s="1"/>
  <c r="P236" i="5"/>
  <c r="P369" i="5" s="1"/>
  <c r="T369" i="5" s="1"/>
  <c r="P232" i="5"/>
  <c r="P365" i="5" s="1"/>
  <c r="T365" i="5" s="1"/>
  <c r="P228" i="5"/>
  <c r="P361" i="5" s="1"/>
  <c r="T361" i="5" s="1"/>
  <c r="P234" i="5"/>
  <c r="P367" i="5" s="1"/>
  <c r="T367" i="5" s="1"/>
  <c r="P230" i="5"/>
  <c r="P363" i="5" s="1"/>
  <c r="T363" i="5" s="1"/>
  <c r="O286" i="5"/>
  <c r="N376" i="5"/>
  <c r="N377" i="5"/>
  <c r="N375" i="5"/>
  <c r="N380" i="5"/>
  <c r="P201" i="5"/>
  <c r="P334" i="5" s="1"/>
  <c r="T334" i="5" s="1"/>
  <c r="O334" i="5"/>
  <c r="P198" i="5"/>
  <c r="P331" i="5" s="1"/>
  <c r="T331" i="5" s="1"/>
  <c r="O331" i="5"/>
  <c r="N378" i="5"/>
  <c r="N379" i="5"/>
  <c r="P203" i="5"/>
  <c r="P205" i="5"/>
  <c r="P204" i="5"/>
  <c r="P224" i="5"/>
  <c r="P221" i="5"/>
  <c r="O252" i="5"/>
  <c r="O387" i="5" s="1"/>
  <c r="O246" i="5"/>
  <c r="O381" i="5" s="1"/>
  <c r="O249" i="5"/>
  <c r="O384" i="5" s="1"/>
  <c r="P152" i="5"/>
  <c r="O243" i="5"/>
  <c r="P200" i="5"/>
  <c r="P333" i="5" s="1"/>
  <c r="T333" i="5" s="1"/>
  <c r="P154" i="5"/>
  <c r="O253" i="5"/>
  <c r="O388" i="5" s="1"/>
  <c r="O250" i="5"/>
  <c r="O385" i="5" s="1"/>
  <c r="O248" i="5"/>
  <c r="O383" i="5" s="1"/>
  <c r="O251" i="5"/>
  <c r="O386" i="5" s="1"/>
  <c r="O245" i="5"/>
  <c r="P202" i="5"/>
  <c r="P335" i="5" s="1"/>
  <c r="T335" i="5" s="1"/>
  <c r="O244" i="5"/>
  <c r="O247" i="5"/>
  <c r="O382" i="5" s="1"/>
  <c r="P226" i="5"/>
  <c r="P359" i="5" s="1"/>
  <c r="T359" i="5" s="1"/>
  <c r="P219" i="5"/>
  <c r="P352" i="5" s="1"/>
  <c r="T352" i="5" s="1"/>
  <c r="P213" i="5"/>
  <c r="P346" i="5" s="1"/>
  <c r="T346" i="5" s="1"/>
  <c r="P222" i="5"/>
  <c r="P355" i="5" s="1"/>
  <c r="T355" i="5" s="1"/>
  <c r="P209" i="5"/>
  <c r="P342" i="5" s="1"/>
  <c r="T342" i="5" s="1"/>
  <c r="P158" i="5"/>
  <c r="O241" i="5"/>
  <c r="P211" i="5"/>
  <c r="P344" i="5" s="1"/>
  <c r="T344" i="5" s="1"/>
  <c r="P160" i="5"/>
  <c r="P212" i="5"/>
  <c r="P345" i="5" s="1"/>
  <c r="T345" i="5" s="1"/>
  <c r="P161" i="5"/>
  <c r="P210" i="5"/>
  <c r="P343" i="5" s="1"/>
  <c r="T343" i="5" s="1"/>
  <c r="P159" i="5"/>
  <c r="P225" i="5"/>
  <c r="P358" i="5" s="1"/>
  <c r="T358" i="5" s="1"/>
  <c r="P206" i="5"/>
  <c r="P339" i="5" s="1"/>
  <c r="T339" i="5" s="1"/>
  <c r="P155" i="5"/>
  <c r="P218" i="5"/>
  <c r="P351" i="5" s="1"/>
  <c r="T351" i="5" s="1"/>
  <c r="P215" i="5"/>
  <c r="P348" i="5" s="1"/>
  <c r="T348" i="5" s="1"/>
  <c r="P164" i="5"/>
  <c r="P217" i="5"/>
  <c r="P350" i="5" s="1"/>
  <c r="T350" i="5" s="1"/>
  <c r="P220" i="5"/>
  <c r="P353" i="5" s="1"/>
  <c r="T353" i="5" s="1"/>
  <c r="P153" i="5"/>
  <c r="P216" i="5"/>
  <c r="P349" i="5" s="1"/>
  <c r="T349" i="5" s="1"/>
  <c r="P165" i="5"/>
  <c r="P208" i="5"/>
  <c r="P341" i="5" s="1"/>
  <c r="T341" i="5" s="1"/>
  <c r="P157" i="5"/>
  <c r="P207" i="5"/>
  <c r="P340" i="5" s="1"/>
  <c r="T340" i="5" s="1"/>
  <c r="P156" i="5"/>
  <c r="P223" i="5"/>
  <c r="P356" i="5" s="1"/>
  <c r="T356" i="5" s="1"/>
  <c r="P214" i="5"/>
  <c r="P347" i="5" s="1"/>
  <c r="T347" i="5" s="1"/>
  <c r="P163" i="5"/>
  <c r="P162" i="5"/>
  <c r="P209" i="7"/>
  <c r="N209" i="7"/>
  <c r="G209" i="7"/>
  <c r="R209" i="7"/>
  <c r="J209" i="7"/>
  <c r="Q209" i="7"/>
  <c r="K209" i="7"/>
  <c r="O209" i="7"/>
  <c r="M209" i="7"/>
  <c r="I209" i="7"/>
  <c r="L209" i="7"/>
  <c r="O242" i="5"/>
  <c r="P199" i="5"/>
  <c r="P332" i="5" s="1"/>
  <c r="T332" i="5" s="1"/>
  <c r="O240" i="5"/>
  <c r="P197" i="5"/>
  <c r="P330" i="5" s="1"/>
  <c r="T330" i="5" s="1"/>
  <c r="J7" i="1"/>
  <c r="W45" i="1"/>
  <c r="AL39" i="4"/>
  <c r="AH33" i="4"/>
  <c r="U437" i="7" l="1"/>
  <c r="O439" i="7"/>
  <c r="K824" i="7" s="1"/>
  <c r="P289" i="5"/>
  <c r="T289" i="5" s="1"/>
  <c r="P288" i="5"/>
  <c r="T288" i="5" s="1"/>
  <c r="P287" i="5"/>
  <c r="T287" i="5" s="1"/>
  <c r="P285" i="5"/>
  <c r="T285" i="5" s="1"/>
  <c r="P286" i="5"/>
  <c r="T286" i="5" s="1"/>
  <c r="O254" i="5"/>
  <c r="O389" i="5" s="1"/>
  <c r="F308" i="5"/>
  <c r="F263" i="5"/>
  <c r="F398" i="5" s="1"/>
  <c r="L302" i="5"/>
  <c r="L257" i="5"/>
  <c r="L392" i="5" s="1"/>
  <c r="H306" i="5"/>
  <c r="H261" i="5"/>
  <c r="H396" i="5" s="1"/>
  <c r="K118" i="5"/>
  <c r="K171" i="5"/>
  <c r="Q23" i="5"/>
  <c r="P113" i="5"/>
  <c r="Q113" i="5" s="1"/>
  <c r="N115" i="5"/>
  <c r="N168" i="5"/>
  <c r="I305" i="5"/>
  <c r="I260" i="5"/>
  <c r="I395" i="5" s="1"/>
  <c r="O114" i="5"/>
  <c r="P24" i="5"/>
  <c r="O167" i="5"/>
  <c r="L117" i="5"/>
  <c r="L170" i="5"/>
  <c r="G307" i="5"/>
  <c r="G262" i="5"/>
  <c r="G397" i="5" s="1"/>
  <c r="J304" i="5"/>
  <c r="J259" i="5"/>
  <c r="J394" i="5" s="1"/>
  <c r="P166" i="5"/>
  <c r="P254" i="5" s="1"/>
  <c r="G122" i="5"/>
  <c r="G175" i="5"/>
  <c r="M301" i="5"/>
  <c r="M256" i="5"/>
  <c r="M391" i="5" s="1"/>
  <c r="J119" i="5"/>
  <c r="J172" i="5"/>
  <c r="N300" i="5"/>
  <c r="N255" i="5"/>
  <c r="N390" i="5" s="1"/>
  <c r="K303" i="5"/>
  <c r="K258" i="5"/>
  <c r="K393" i="5" s="1"/>
  <c r="F123" i="5"/>
  <c r="F176" i="5"/>
  <c r="H121" i="5"/>
  <c r="H174" i="5"/>
  <c r="M116" i="5"/>
  <c r="M169" i="5"/>
  <c r="I120" i="5"/>
  <c r="I173" i="5"/>
  <c r="I818" i="7"/>
  <c r="Q230" i="5"/>
  <c r="Q363" i="5" s="1"/>
  <c r="Q231" i="5"/>
  <c r="Q364" i="5" s="1"/>
  <c r="Q228" i="5"/>
  <c r="Q361" i="5" s="1"/>
  <c r="Q236" i="5"/>
  <c r="Q369" i="5" s="1"/>
  <c r="Q229" i="5"/>
  <c r="Q362" i="5" s="1"/>
  <c r="Q234" i="5"/>
  <c r="Q367" i="5" s="1"/>
  <c r="Q232" i="5"/>
  <c r="Q365" i="5" s="1"/>
  <c r="Q227" i="5"/>
  <c r="Q360" i="5" s="1"/>
  <c r="Q235" i="5"/>
  <c r="Q368" i="5" s="1"/>
  <c r="Q233" i="5"/>
  <c r="Q366" i="5" s="1"/>
  <c r="Q201" i="5"/>
  <c r="Q334" i="5" s="1"/>
  <c r="Q198" i="5"/>
  <c r="Q331" i="5" s="1"/>
  <c r="Q162" i="5"/>
  <c r="Q295" i="5" s="1"/>
  <c r="P295" i="5"/>
  <c r="T295" i="5" s="1"/>
  <c r="O379" i="5"/>
  <c r="O380" i="5"/>
  <c r="O377" i="5"/>
  <c r="Q157" i="5"/>
  <c r="Q290" i="5" s="1"/>
  <c r="P290" i="5"/>
  <c r="T290" i="5" s="1"/>
  <c r="Q153" i="5"/>
  <c r="Q155" i="5"/>
  <c r="Q288" i="5" s="1"/>
  <c r="Q159" i="5"/>
  <c r="Q292" i="5" s="1"/>
  <c r="P292" i="5"/>
  <c r="T292" i="5" s="1"/>
  <c r="Q160" i="5"/>
  <c r="Q293" i="5" s="1"/>
  <c r="P293" i="5"/>
  <c r="T293" i="5" s="1"/>
  <c r="Q205" i="5"/>
  <c r="Q338" i="5" s="1"/>
  <c r="P338" i="5"/>
  <c r="T338" i="5" s="1"/>
  <c r="O371" i="5"/>
  <c r="O375" i="5"/>
  <c r="Q163" i="5"/>
  <c r="Q296" i="5" s="1"/>
  <c r="P296" i="5"/>
  <c r="T296" i="5" s="1"/>
  <c r="Q156" i="5"/>
  <c r="Q289" i="5" s="1"/>
  <c r="Q165" i="5"/>
  <c r="Q298" i="5" s="1"/>
  <c r="P298" i="5"/>
  <c r="T298" i="5" s="1"/>
  <c r="Q161" i="5"/>
  <c r="Q294" i="5" s="1"/>
  <c r="P294" i="5"/>
  <c r="T294" i="5" s="1"/>
  <c r="O376" i="5"/>
  <c r="O378" i="5"/>
  <c r="Q221" i="5"/>
  <c r="Q354" i="5" s="1"/>
  <c r="P354" i="5"/>
  <c r="T354" i="5" s="1"/>
  <c r="P357" i="5"/>
  <c r="T357" i="5" s="1"/>
  <c r="N371" i="5"/>
  <c r="Q203" i="5"/>
  <c r="Q336" i="5" s="1"/>
  <c r="P336" i="5"/>
  <c r="T336" i="5" s="1"/>
  <c r="Q164" i="5"/>
  <c r="Q297" i="5" s="1"/>
  <c r="P297" i="5"/>
  <c r="T297" i="5" s="1"/>
  <c r="Q158" i="5"/>
  <c r="Q291" i="5" s="1"/>
  <c r="P291" i="5"/>
  <c r="T291" i="5" s="1"/>
  <c r="Q154" i="5"/>
  <c r="Q287" i="5" s="1"/>
  <c r="Q152" i="5"/>
  <c r="Q204" i="5"/>
  <c r="Q337" i="5" s="1"/>
  <c r="P337" i="5"/>
  <c r="T337" i="5" s="1"/>
  <c r="Q224" i="5"/>
  <c r="Q357" i="5" s="1"/>
  <c r="P244" i="5"/>
  <c r="Q219" i="5"/>
  <c r="Q352" i="5" s="1"/>
  <c r="P247" i="5"/>
  <c r="P248" i="5"/>
  <c r="Q223" i="5"/>
  <c r="Q356" i="5" s="1"/>
  <c r="Q208" i="5"/>
  <c r="Q341" i="5" s="1"/>
  <c r="P251" i="5"/>
  <c r="Q210" i="5"/>
  <c r="Q343" i="5" s="1"/>
  <c r="P253" i="5"/>
  <c r="P241" i="5"/>
  <c r="Q220" i="5"/>
  <c r="Q353" i="5" s="1"/>
  <c r="Q217" i="5"/>
  <c r="Q350" i="5" s="1"/>
  <c r="Q213" i="5"/>
  <c r="Q346" i="5" s="1"/>
  <c r="Q226" i="5"/>
  <c r="Q359" i="5" s="1"/>
  <c r="Q202" i="5"/>
  <c r="Q335" i="5" s="1"/>
  <c r="P245" i="5"/>
  <c r="Q200" i="5"/>
  <c r="Q333" i="5" s="1"/>
  <c r="P243" i="5"/>
  <c r="P246" i="5"/>
  <c r="Q215" i="5"/>
  <c r="Q348" i="5" s="1"/>
  <c r="Q209" i="5"/>
  <c r="Q342" i="5" s="1"/>
  <c r="P252" i="5"/>
  <c r="Q206" i="5"/>
  <c r="Q339" i="5" s="1"/>
  <c r="P249" i="5"/>
  <c r="Q211" i="5"/>
  <c r="Q344" i="5" s="1"/>
  <c r="Q222" i="5"/>
  <c r="Q355" i="5" s="1"/>
  <c r="Q214" i="5"/>
  <c r="Q347" i="5" s="1"/>
  <c r="Q207" i="5"/>
  <c r="Q340" i="5" s="1"/>
  <c r="P250" i="5"/>
  <c r="Q216" i="5"/>
  <c r="Q349" i="5" s="1"/>
  <c r="Q218" i="5"/>
  <c r="Q351" i="5" s="1"/>
  <c r="Q225" i="5"/>
  <c r="Q358" i="5" s="1"/>
  <c r="Q212" i="5"/>
  <c r="Q345" i="5" s="1"/>
  <c r="L219" i="7"/>
  <c r="M219" i="7"/>
  <c r="K219" i="7"/>
  <c r="I219" i="7"/>
  <c r="O219" i="7"/>
  <c r="Q219" i="7"/>
  <c r="R219" i="7"/>
  <c r="J219" i="7"/>
  <c r="G219" i="7"/>
  <c r="N219" i="7"/>
  <c r="P219" i="7"/>
  <c r="Q197" i="5"/>
  <c r="Q330" i="5" s="1"/>
  <c r="P240" i="5"/>
  <c r="Q199" i="5"/>
  <c r="Q332" i="5" s="1"/>
  <c r="P242" i="5"/>
  <c r="K7" i="1"/>
  <c r="X45" i="1"/>
  <c r="AM39" i="4"/>
  <c r="AI33" i="4"/>
  <c r="Q166" i="5" l="1"/>
  <c r="Q299" i="5" s="1"/>
  <c r="P299" i="5"/>
  <c r="T299" i="5" s="1"/>
  <c r="M302" i="5"/>
  <c r="M257" i="5"/>
  <c r="M392" i="5" s="1"/>
  <c r="K304" i="5"/>
  <c r="K259" i="5"/>
  <c r="K394" i="5" s="1"/>
  <c r="I306" i="5"/>
  <c r="I261" i="5"/>
  <c r="I396" i="5" s="1"/>
  <c r="F124" i="5"/>
  <c r="F177" i="5"/>
  <c r="O115" i="5"/>
  <c r="O168" i="5"/>
  <c r="P25" i="5"/>
  <c r="N116" i="5"/>
  <c r="N169" i="5"/>
  <c r="G123" i="5"/>
  <c r="G176" i="5"/>
  <c r="L303" i="5"/>
  <c r="L258" i="5"/>
  <c r="L393" i="5" s="1"/>
  <c r="O300" i="5"/>
  <c r="O255" i="5"/>
  <c r="O390" i="5" s="1"/>
  <c r="P167" i="5"/>
  <c r="L118" i="5"/>
  <c r="L171" i="5"/>
  <c r="J120" i="5"/>
  <c r="J173" i="5"/>
  <c r="H307" i="5"/>
  <c r="H262" i="5"/>
  <c r="H397" i="5" s="1"/>
  <c r="K119" i="5"/>
  <c r="K172" i="5"/>
  <c r="G308" i="5"/>
  <c r="G263" i="5"/>
  <c r="G398" i="5" s="1"/>
  <c r="Q24" i="5"/>
  <c r="P114" i="5"/>
  <c r="N301" i="5"/>
  <c r="N256" i="5"/>
  <c r="N391" i="5" s="1"/>
  <c r="M117" i="5"/>
  <c r="M170" i="5"/>
  <c r="I121" i="5"/>
  <c r="I174" i="5"/>
  <c r="J305" i="5"/>
  <c r="J260" i="5"/>
  <c r="J395" i="5" s="1"/>
  <c r="H122" i="5"/>
  <c r="H175" i="5"/>
  <c r="F309" i="5"/>
  <c r="F264" i="5"/>
  <c r="F399" i="5" s="1"/>
  <c r="J818" i="7"/>
  <c r="P371" i="5"/>
  <c r="Q286" i="5"/>
  <c r="Q285" i="5"/>
  <c r="Q249" i="5"/>
  <c r="Q384" i="5" s="1"/>
  <c r="P384" i="5"/>
  <c r="Q244" i="5"/>
  <c r="P379" i="5"/>
  <c r="Q242" i="5"/>
  <c r="P377" i="5"/>
  <c r="Q245" i="5"/>
  <c r="P380" i="5"/>
  <c r="Q254" i="5"/>
  <c r="Q389" i="5" s="1"/>
  <c r="P389" i="5"/>
  <c r="Q252" i="5"/>
  <c r="Q387" i="5" s="1"/>
  <c r="P387" i="5"/>
  <c r="Q246" i="5"/>
  <c r="Q381" i="5" s="1"/>
  <c r="P381" i="5"/>
  <c r="Q251" i="5"/>
  <c r="Q386" i="5" s="1"/>
  <c r="P386" i="5"/>
  <c r="Q248" i="5"/>
  <c r="Q383" i="5" s="1"/>
  <c r="P383" i="5"/>
  <c r="Q250" i="5"/>
  <c r="Q385" i="5" s="1"/>
  <c r="P385" i="5"/>
  <c r="Q253" i="5"/>
  <c r="Q388" i="5" s="1"/>
  <c r="P388" i="5"/>
  <c r="Q240" i="5"/>
  <c r="P375" i="5"/>
  <c r="Q243" i="5"/>
  <c r="P378" i="5"/>
  <c r="Q241" i="5"/>
  <c r="P376" i="5"/>
  <c r="Q247" i="5"/>
  <c r="Q382" i="5" s="1"/>
  <c r="P382" i="5"/>
  <c r="Q229" i="7"/>
  <c r="G229" i="7"/>
  <c r="O229" i="7"/>
  <c r="L229" i="7"/>
  <c r="J229" i="7"/>
  <c r="I229" i="7"/>
  <c r="N229" i="7"/>
  <c r="M229" i="7"/>
  <c r="P229" i="7"/>
  <c r="R229" i="7"/>
  <c r="K229" i="7"/>
  <c r="L7" i="1"/>
  <c r="Y45" i="1"/>
  <c r="AJ33" i="4"/>
  <c r="Q371" i="5" l="1"/>
  <c r="T371" i="5"/>
  <c r="N117" i="5"/>
  <c r="N170" i="5"/>
  <c r="N302" i="5"/>
  <c r="N257" i="5"/>
  <c r="N392" i="5" s="1"/>
  <c r="O301" i="5"/>
  <c r="O256" i="5"/>
  <c r="O391" i="5" s="1"/>
  <c r="P168" i="5"/>
  <c r="I122" i="5"/>
  <c r="I175" i="5"/>
  <c r="L119" i="5"/>
  <c r="L172" i="5"/>
  <c r="K120" i="5"/>
  <c r="K173" i="5"/>
  <c r="P300" i="5"/>
  <c r="T300" i="5" s="1"/>
  <c r="Q167" i="5"/>
  <c r="Q300" i="5" s="1"/>
  <c r="P255" i="5"/>
  <c r="H123" i="5"/>
  <c r="H176" i="5"/>
  <c r="Q25" i="5"/>
  <c r="P115" i="5"/>
  <c r="Q115" i="5" s="1"/>
  <c r="F310" i="5"/>
  <c r="F265" i="5"/>
  <c r="F400" i="5" s="1"/>
  <c r="F125" i="5"/>
  <c r="F178" i="5"/>
  <c r="J121" i="5"/>
  <c r="J174" i="5"/>
  <c r="Q114" i="5"/>
  <c r="L304" i="5"/>
  <c r="L259" i="5"/>
  <c r="L394" i="5" s="1"/>
  <c r="H308" i="5"/>
  <c r="H263" i="5"/>
  <c r="H398" i="5" s="1"/>
  <c r="K305" i="5"/>
  <c r="K260" i="5"/>
  <c r="K395" i="5" s="1"/>
  <c r="J306" i="5"/>
  <c r="J261" i="5"/>
  <c r="J396" i="5" s="1"/>
  <c r="G309" i="5"/>
  <c r="G264" i="5"/>
  <c r="G399" i="5" s="1"/>
  <c r="I307" i="5"/>
  <c r="I262" i="5"/>
  <c r="I397" i="5" s="1"/>
  <c r="M303" i="5"/>
  <c r="M258" i="5"/>
  <c r="M393" i="5" s="1"/>
  <c r="M118" i="5"/>
  <c r="M171" i="5"/>
  <c r="O116" i="5"/>
  <c r="O169" i="5"/>
  <c r="P26" i="5"/>
  <c r="G124" i="5"/>
  <c r="G177" i="5"/>
  <c r="P169" i="5"/>
  <c r="K818" i="7"/>
  <c r="Q378" i="5"/>
  <c r="Q375" i="5"/>
  <c r="Q380" i="5"/>
  <c r="Q376" i="5"/>
  <c r="Q379" i="5"/>
  <c r="Q377" i="5"/>
  <c r="I239" i="7"/>
  <c r="I249" i="7" s="1"/>
  <c r="I259" i="7" s="1"/>
  <c r="I269" i="7" s="1"/>
  <c r="I279" i="7" s="1"/>
  <c r="I289" i="7" s="1"/>
  <c r="I299" i="7" s="1"/>
  <c r="I309" i="7" s="1"/>
  <c r="I319" i="7" s="1"/>
  <c r="I329" i="7" s="1"/>
  <c r="I339" i="7" s="1"/>
  <c r="L239" i="7"/>
  <c r="L249" i="7" s="1"/>
  <c r="L259" i="7" s="1"/>
  <c r="L269" i="7" s="1"/>
  <c r="L279" i="7" s="1"/>
  <c r="L289" i="7" s="1"/>
  <c r="L299" i="7" s="1"/>
  <c r="L309" i="7" s="1"/>
  <c r="L319" i="7" s="1"/>
  <c r="L329" i="7" s="1"/>
  <c r="L339" i="7" s="1"/>
  <c r="G239" i="7"/>
  <c r="G249" i="7" s="1"/>
  <c r="G259" i="7" s="1"/>
  <c r="G269" i="7" s="1"/>
  <c r="G279" i="7" s="1"/>
  <c r="G289" i="7" s="1"/>
  <c r="G299" i="7" s="1"/>
  <c r="G309" i="7" s="1"/>
  <c r="G319" i="7" s="1"/>
  <c r="G329" i="7" s="1"/>
  <c r="G339" i="7" s="1"/>
  <c r="R239" i="7"/>
  <c r="R249" i="7" s="1"/>
  <c r="R259" i="7" s="1"/>
  <c r="R269" i="7" s="1"/>
  <c r="R279" i="7" s="1"/>
  <c r="R289" i="7" s="1"/>
  <c r="R299" i="7" s="1"/>
  <c r="R309" i="7" s="1"/>
  <c r="R319" i="7" s="1"/>
  <c r="R329" i="7" s="1"/>
  <c r="R339" i="7" s="1"/>
  <c r="M239" i="7"/>
  <c r="M249" i="7" s="1"/>
  <c r="M259" i="7" s="1"/>
  <c r="M269" i="7" s="1"/>
  <c r="M279" i="7" s="1"/>
  <c r="M289" i="7" s="1"/>
  <c r="M299" i="7" s="1"/>
  <c r="M309" i="7" s="1"/>
  <c r="M319" i="7" s="1"/>
  <c r="M329" i="7" s="1"/>
  <c r="M339" i="7" s="1"/>
  <c r="K239" i="7"/>
  <c r="K249" i="7" s="1"/>
  <c r="K259" i="7" s="1"/>
  <c r="K269" i="7" s="1"/>
  <c r="K279" i="7" s="1"/>
  <c r="K289" i="7" s="1"/>
  <c r="K299" i="7" s="1"/>
  <c r="K309" i="7" s="1"/>
  <c r="K319" i="7" s="1"/>
  <c r="K329" i="7" s="1"/>
  <c r="K339" i="7" s="1"/>
  <c r="P239" i="7"/>
  <c r="P249" i="7" s="1"/>
  <c r="P259" i="7" s="1"/>
  <c r="P269" i="7" s="1"/>
  <c r="P279" i="7" s="1"/>
  <c r="P289" i="7" s="1"/>
  <c r="P299" i="7" s="1"/>
  <c r="P309" i="7" s="1"/>
  <c r="P319" i="7" s="1"/>
  <c r="P329" i="7" s="1"/>
  <c r="P339" i="7" s="1"/>
  <c r="N239" i="7"/>
  <c r="N249" i="7" s="1"/>
  <c r="N259" i="7" s="1"/>
  <c r="N269" i="7" s="1"/>
  <c r="N279" i="7" s="1"/>
  <c r="N289" i="7" s="1"/>
  <c r="N299" i="7" s="1"/>
  <c r="N309" i="7" s="1"/>
  <c r="N319" i="7" s="1"/>
  <c r="N329" i="7" s="1"/>
  <c r="N339" i="7" s="1"/>
  <c r="J239" i="7"/>
  <c r="J249" i="7" s="1"/>
  <c r="J259" i="7" s="1"/>
  <c r="J269" i="7" s="1"/>
  <c r="J279" i="7" s="1"/>
  <c r="J289" i="7" s="1"/>
  <c r="J299" i="7" s="1"/>
  <c r="J309" i="7" s="1"/>
  <c r="J319" i="7" s="1"/>
  <c r="J329" i="7" s="1"/>
  <c r="J339" i="7" s="1"/>
  <c r="O239" i="7"/>
  <c r="O249" i="7" s="1"/>
  <c r="O259" i="7" s="1"/>
  <c r="O269" i="7" s="1"/>
  <c r="O279" i="7" s="1"/>
  <c r="O289" i="7" s="1"/>
  <c r="O299" i="7" s="1"/>
  <c r="O309" i="7" s="1"/>
  <c r="O319" i="7" s="1"/>
  <c r="O329" i="7" s="1"/>
  <c r="O339" i="7" s="1"/>
  <c r="Q239" i="7"/>
  <c r="Q249" i="7" s="1"/>
  <c r="Q259" i="7" s="1"/>
  <c r="Q269" i="7" s="1"/>
  <c r="Q279" i="7" s="1"/>
  <c r="Q289" i="7" s="1"/>
  <c r="Q299" i="7" s="1"/>
  <c r="Q309" i="7" s="1"/>
  <c r="Q319" i="7" s="1"/>
  <c r="Q329" i="7" s="1"/>
  <c r="Q339" i="7" s="1"/>
  <c r="M7" i="1"/>
  <c r="AA45" i="1" s="1"/>
  <c r="Z45" i="1"/>
  <c r="AK33" i="4"/>
  <c r="Q26" i="5" l="1"/>
  <c r="P116" i="5"/>
  <c r="Q116" i="5" s="1"/>
  <c r="M304" i="5"/>
  <c r="M259" i="5"/>
  <c r="M394" i="5" s="1"/>
  <c r="F126" i="5"/>
  <c r="F179" i="5"/>
  <c r="I123" i="5"/>
  <c r="I176" i="5"/>
  <c r="L120" i="5"/>
  <c r="L173" i="5"/>
  <c r="N118" i="5"/>
  <c r="N171" i="5"/>
  <c r="L305" i="5"/>
  <c r="L260" i="5"/>
  <c r="L395" i="5" s="1"/>
  <c r="P257" i="5"/>
  <c r="Q169" i="5"/>
  <c r="P302" i="5"/>
  <c r="T302" i="5" s="1"/>
  <c r="F311" i="5"/>
  <c r="F266" i="5"/>
  <c r="F401" i="5" s="1"/>
  <c r="M119" i="5"/>
  <c r="M172" i="5"/>
  <c r="G310" i="5"/>
  <c r="G265" i="5"/>
  <c r="G400" i="5" s="1"/>
  <c r="O302" i="5"/>
  <c r="O257" i="5"/>
  <c r="O392" i="5" s="1"/>
  <c r="J307" i="5"/>
  <c r="J262" i="5"/>
  <c r="J397" i="5" s="1"/>
  <c r="I308" i="5"/>
  <c r="I263" i="5"/>
  <c r="I398" i="5" s="1"/>
  <c r="P256" i="5"/>
  <c r="Q168" i="5"/>
  <c r="Q301" i="5" s="1"/>
  <c r="P301" i="5"/>
  <c r="T301" i="5" s="1"/>
  <c r="O117" i="5"/>
  <c r="O170" i="5"/>
  <c r="P27" i="5"/>
  <c r="H124" i="5"/>
  <c r="H177" i="5"/>
  <c r="K121" i="5"/>
  <c r="K174" i="5"/>
  <c r="G125" i="5"/>
  <c r="G178" i="5"/>
  <c r="H309" i="5"/>
  <c r="H264" i="5"/>
  <c r="H399" i="5" s="1"/>
  <c r="P390" i="5"/>
  <c r="Q255" i="5"/>
  <c r="Q390" i="5" s="1"/>
  <c r="K306" i="5"/>
  <c r="K261" i="5"/>
  <c r="K396" i="5" s="1"/>
  <c r="J122" i="5"/>
  <c r="J175" i="5"/>
  <c r="N303" i="5"/>
  <c r="N258" i="5"/>
  <c r="N393" i="5" s="1"/>
  <c r="L818" i="7"/>
  <c r="P419" i="7"/>
  <c r="L822" i="7" s="1"/>
  <c r="K349" i="7"/>
  <c r="L349" i="7"/>
  <c r="J349" i="7"/>
  <c r="M349" i="7"/>
  <c r="I349" i="7"/>
  <c r="N349" i="7"/>
  <c r="R349" i="7"/>
  <c r="Q349" i="7"/>
  <c r="P349" i="7"/>
  <c r="G349" i="7"/>
  <c r="O349" i="7"/>
  <c r="AL33" i="4"/>
  <c r="Q302" i="5" l="1"/>
  <c r="K122" i="5"/>
  <c r="K175" i="5"/>
  <c r="K307" i="5"/>
  <c r="K262" i="5"/>
  <c r="K397" i="5" s="1"/>
  <c r="I124" i="5"/>
  <c r="I177" i="5"/>
  <c r="M305" i="5"/>
  <c r="M260" i="5"/>
  <c r="M395" i="5" s="1"/>
  <c r="O118" i="5"/>
  <c r="O171" i="5"/>
  <c r="P28" i="5"/>
  <c r="M120" i="5"/>
  <c r="M173" i="5"/>
  <c r="J123" i="5"/>
  <c r="J176" i="5"/>
  <c r="G311" i="5"/>
  <c r="G266" i="5"/>
  <c r="G401" i="5" s="1"/>
  <c r="G126" i="5"/>
  <c r="G179" i="5"/>
  <c r="J308" i="5"/>
  <c r="J263" i="5"/>
  <c r="J398" i="5" s="1"/>
  <c r="L121" i="5"/>
  <c r="L174" i="5"/>
  <c r="H310" i="5"/>
  <c r="H265" i="5"/>
  <c r="H400" i="5" s="1"/>
  <c r="Q27" i="5"/>
  <c r="P117" i="5"/>
  <c r="N119" i="5"/>
  <c r="N172" i="5"/>
  <c r="P392" i="5"/>
  <c r="Q257" i="5"/>
  <c r="Q392" i="5" s="1"/>
  <c r="N304" i="5"/>
  <c r="N259" i="5"/>
  <c r="N394" i="5" s="1"/>
  <c r="L306" i="5"/>
  <c r="L261" i="5"/>
  <c r="L396" i="5" s="1"/>
  <c r="I309" i="5"/>
  <c r="I264" i="5"/>
  <c r="I399" i="5" s="1"/>
  <c r="F312" i="5"/>
  <c r="F267" i="5"/>
  <c r="F402" i="5" s="1"/>
  <c r="F127" i="5"/>
  <c r="F180" i="5"/>
  <c r="H125" i="5"/>
  <c r="H178" i="5"/>
  <c r="O303" i="5"/>
  <c r="O258" i="5"/>
  <c r="O393" i="5" s="1"/>
  <c r="P170" i="5"/>
  <c r="Q256" i="5"/>
  <c r="Q391" i="5" s="1"/>
  <c r="P391" i="5"/>
  <c r="M818" i="7"/>
  <c r="Q419" i="7"/>
  <c r="M822" i="7" s="1"/>
  <c r="G359" i="7"/>
  <c r="Q359" i="7"/>
  <c r="N359" i="7"/>
  <c r="M359" i="7"/>
  <c r="L359" i="7"/>
  <c r="O359" i="7"/>
  <c r="P359" i="7"/>
  <c r="R359" i="7"/>
  <c r="I359" i="7"/>
  <c r="J359" i="7"/>
  <c r="K359" i="7"/>
  <c r="AM33" i="4"/>
  <c r="H311" i="5" l="1"/>
  <c r="H266" i="5"/>
  <c r="H401" i="5" s="1"/>
  <c r="F128" i="5"/>
  <c r="F181" i="5"/>
  <c r="O304" i="5"/>
  <c r="O259" i="5"/>
  <c r="O394" i="5" s="1"/>
  <c r="M121" i="5"/>
  <c r="M174" i="5"/>
  <c r="I310" i="5"/>
  <c r="I265" i="5"/>
  <c r="I400" i="5" s="1"/>
  <c r="P171" i="5"/>
  <c r="G127" i="5"/>
  <c r="G180" i="5"/>
  <c r="Q117" i="5"/>
  <c r="L307" i="5"/>
  <c r="L262" i="5"/>
  <c r="L397" i="5" s="1"/>
  <c r="H126" i="5"/>
  <c r="H179" i="5"/>
  <c r="K123" i="5"/>
  <c r="K176" i="5"/>
  <c r="Q28" i="5"/>
  <c r="P118" i="5"/>
  <c r="Q118" i="5" s="1"/>
  <c r="J124" i="5"/>
  <c r="J177" i="5"/>
  <c r="Q170" i="5"/>
  <c r="Q303" i="5" s="1"/>
  <c r="P303" i="5"/>
  <c r="T303" i="5" s="1"/>
  <c r="P258" i="5"/>
  <c r="F313" i="5"/>
  <c r="F268" i="5"/>
  <c r="F403" i="5" s="1"/>
  <c r="N305" i="5"/>
  <c r="N260" i="5"/>
  <c r="N395" i="5" s="1"/>
  <c r="M306" i="5"/>
  <c r="M261" i="5"/>
  <c r="M396" i="5" s="1"/>
  <c r="K308" i="5"/>
  <c r="K263" i="5"/>
  <c r="K398" i="5" s="1"/>
  <c r="G312" i="5"/>
  <c r="G267" i="5"/>
  <c r="G402" i="5" s="1"/>
  <c r="J309" i="5"/>
  <c r="J264" i="5"/>
  <c r="J399" i="5" s="1"/>
  <c r="I125" i="5"/>
  <c r="I178" i="5"/>
  <c r="O119" i="5"/>
  <c r="O172" i="5"/>
  <c r="P29" i="5"/>
  <c r="N120" i="5"/>
  <c r="N173" i="5"/>
  <c r="L122" i="5"/>
  <c r="L175" i="5"/>
  <c r="N818" i="7"/>
  <c r="R419" i="7"/>
  <c r="N822" i="7" s="1"/>
  <c r="J369" i="7"/>
  <c r="J379" i="7" s="1"/>
  <c r="J389" i="7" s="1"/>
  <c r="J399" i="7" s="1"/>
  <c r="R369" i="7"/>
  <c r="R379" i="7" s="1"/>
  <c r="R389" i="7" s="1"/>
  <c r="R399" i="7" s="1"/>
  <c r="O369" i="7"/>
  <c r="O379" i="7" s="1"/>
  <c r="O389" i="7" s="1"/>
  <c r="O399" i="7" s="1"/>
  <c r="M369" i="7"/>
  <c r="M379" i="7" s="1"/>
  <c r="M389" i="7" s="1"/>
  <c r="M399" i="7" s="1"/>
  <c r="Q369" i="7"/>
  <c r="Q379" i="7" s="1"/>
  <c r="Q389" i="7" s="1"/>
  <c r="Q399" i="7" s="1"/>
  <c r="K369" i="7"/>
  <c r="K379" i="7" s="1"/>
  <c r="K389" i="7" s="1"/>
  <c r="K399" i="7" s="1"/>
  <c r="I369" i="7"/>
  <c r="I379" i="7" s="1"/>
  <c r="I389" i="7" s="1"/>
  <c r="I399" i="7" s="1"/>
  <c r="P369" i="7"/>
  <c r="P379" i="7" s="1"/>
  <c r="P389" i="7" s="1"/>
  <c r="P399" i="7" s="1"/>
  <c r="L369" i="7"/>
  <c r="L379" i="7" s="1"/>
  <c r="L389" i="7" s="1"/>
  <c r="L399" i="7" s="1"/>
  <c r="N369" i="7"/>
  <c r="N379" i="7" s="1"/>
  <c r="N389" i="7" s="1"/>
  <c r="N399" i="7" s="1"/>
  <c r="G369" i="7"/>
  <c r="G379" i="7" s="1"/>
  <c r="G389" i="7" s="1"/>
  <c r="G399" i="7" s="1"/>
  <c r="Q29" i="5" l="1"/>
  <c r="P119" i="5"/>
  <c r="Q119" i="5" s="1"/>
  <c r="O120" i="5"/>
  <c r="O173" i="5"/>
  <c r="P30" i="5"/>
  <c r="L123" i="5"/>
  <c r="L176" i="5"/>
  <c r="I126" i="5"/>
  <c r="I179" i="5"/>
  <c r="Q171" i="5"/>
  <c r="Q304" i="5" s="1"/>
  <c r="P259" i="5"/>
  <c r="P304" i="5"/>
  <c r="T304" i="5" s="1"/>
  <c r="F314" i="5"/>
  <c r="F269" i="5"/>
  <c r="F404" i="5" s="1"/>
  <c r="F129" i="5"/>
  <c r="F182" i="5"/>
  <c r="M122" i="5"/>
  <c r="M175" i="5"/>
  <c r="I311" i="5"/>
  <c r="I266" i="5"/>
  <c r="I401" i="5" s="1"/>
  <c r="J310" i="5"/>
  <c r="J265" i="5"/>
  <c r="J400" i="5" s="1"/>
  <c r="G313" i="5"/>
  <c r="G268" i="5"/>
  <c r="G403" i="5" s="1"/>
  <c r="N121" i="5"/>
  <c r="N174" i="5"/>
  <c r="N306" i="5"/>
  <c r="N261" i="5"/>
  <c r="N396" i="5" s="1"/>
  <c r="Q258" i="5"/>
  <c r="Q393" i="5" s="1"/>
  <c r="P393" i="5"/>
  <c r="K309" i="5"/>
  <c r="K264" i="5"/>
  <c r="K399" i="5" s="1"/>
  <c r="H312" i="5"/>
  <c r="H267" i="5"/>
  <c r="H402" i="5" s="1"/>
  <c r="L308" i="5"/>
  <c r="L263" i="5"/>
  <c r="L398" i="5" s="1"/>
  <c r="O305" i="5"/>
  <c r="O260" i="5"/>
  <c r="O395" i="5" s="1"/>
  <c r="P172" i="5"/>
  <c r="J125" i="5"/>
  <c r="J178" i="5"/>
  <c r="K124" i="5"/>
  <c r="K177" i="5"/>
  <c r="H127" i="5"/>
  <c r="H180" i="5"/>
  <c r="M307" i="5"/>
  <c r="M262" i="5"/>
  <c r="M397" i="5" s="1"/>
  <c r="G128" i="5"/>
  <c r="G181" i="5"/>
  <c r="O818" i="7"/>
  <c r="O121" i="5" l="1"/>
  <c r="O174" i="5"/>
  <c r="P31" i="5"/>
  <c r="N122" i="5"/>
  <c r="N175" i="5"/>
  <c r="G129" i="5"/>
  <c r="G182" i="5"/>
  <c r="I312" i="5"/>
  <c r="I267" i="5"/>
  <c r="I402" i="5" s="1"/>
  <c r="L309" i="5"/>
  <c r="L264" i="5"/>
  <c r="L399" i="5" s="1"/>
  <c r="O306" i="5"/>
  <c r="O261" i="5"/>
  <c r="O396" i="5" s="1"/>
  <c r="P173" i="5"/>
  <c r="L124" i="5"/>
  <c r="L177" i="5"/>
  <c r="K125" i="5"/>
  <c r="K178" i="5"/>
  <c r="F270" i="5"/>
  <c r="F405" i="5" s="1"/>
  <c r="F315" i="5"/>
  <c r="F130" i="5"/>
  <c r="F183" i="5"/>
  <c r="Q172" i="5"/>
  <c r="Q305" i="5" s="1"/>
  <c r="P305" i="5"/>
  <c r="T305" i="5" s="1"/>
  <c r="P260" i="5"/>
  <c r="N307" i="5"/>
  <c r="N262" i="5"/>
  <c r="N397" i="5" s="1"/>
  <c r="M308" i="5"/>
  <c r="M263" i="5"/>
  <c r="M398" i="5" s="1"/>
  <c r="Q259" i="5"/>
  <c r="Q394" i="5" s="1"/>
  <c r="P394" i="5"/>
  <c r="J126" i="5"/>
  <c r="J179" i="5"/>
  <c r="M123" i="5"/>
  <c r="M176" i="5"/>
  <c r="H128" i="5"/>
  <c r="H181" i="5"/>
  <c r="I127" i="5"/>
  <c r="I180" i="5"/>
  <c r="G314" i="5"/>
  <c r="G269" i="5"/>
  <c r="G404" i="5" s="1"/>
  <c r="H313" i="5"/>
  <c r="H268" i="5"/>
  <c r="H403" i="5" s="1"/>
  <c r="K310" i="5"/>
  <c r="K265" i="5"/>
  <c r="K400" i="5" s="1"/>
  <c r="J311" i="5"/>
  <c r="J266" i="5"/>
  <c r="J401" i="5" s="1"/>
  <c r="Q30" i="5"/>
  <c r="P120" i="5"/>
  <c r="Q120" i="5" s="1"/>
  <c r="S436" i="7"/>
  <c r="P818" i="7"/>
  <c r="B152" i="5"/>
  <c r="B54" i="5"/>
  <c r="B330" i="5" s="1"/>
  <c r="S330" i="5" s="1"/>
  <c r="C7" i="7"/>
  <c r="L863" i="7" l="1"/>
  <c r="M14" i="7" s="1"/>
  <c r="P819" i="7"/>
  <c r="I44" i="4"/>
  <c r="T11" i="4"/>
  <c r="R13" i="4"/>
  <c r="S9" i="4"/>
  <c r="I10" i="4"/>
  <c r="T12" i="4"/>
  <c r="J13" i="4"/>
  <c r="T10" i="4"/>
  <c r="Q12" i="4"/>
  <c r="J10" i="4"/>
  <c r="Q10" i="4"/>
  <c r="W11" i="4"/>
  <c r="U13" i="4"/>
  <c r="V9" i="4"/>
  <c r="I9" i="4"/>
  <c r="O12" i="4"/>
  <c r="V13" i="4"/>
  <c r="W9" i="4"/>
  <c r="Q11" i="4"/>
  <c r="O13" i="4"/>
  <c r="P9" i="4"/>
  <c r="O10" i="4"/>
  <c r="U12" i="4"/>
  <c r="I12" i="4"/>
  <c r="U10" i="4"/>
  <c r="R12" i="4"/>
  <c r="J11" i="4"/>
  <c r="R10" i="4"/>
  <c r="S11" i="4"/>
  <c r="S12" i="4"/>
  <c r="J12" i="4"/>
  <c r="S10" i="4"/>
  <c r="U11" i="4"/>
  <c r="S13" i="4"/>
  <c r="T9" i="4"/>
  <c r="R11" i="4"/>
  <c r="P13" i="4"/>
  <c r="Q9" i="4"/>
  <c r="O9" i="4"/>
  <c r="V12" i="4"/>
  <c r="I13" i="4"/>
  <c r="V10" i="4"/>
  <c r="P11" i="4"/>
  <c r="W12" i="4"/>
  <c r="I11" i="4"/>
  <c r="W10" i="4"/>
  <c r="P12" i="4"/>
  <c r="W13" i="4"/>
  <c r="P10" i="4"/>
  <c r="V11" i="4"/>
  <c r="T13" i="4"/>
  <c r="U9" i="4"/>
  <c r="O11" i="4"/>
  <c r="Q13" i="4"/>
  <c r="R9" i="4"/>
  <c r="J9" i="4"/>
  <c r="C419" i="7"/>
  <c r="C822" i="7" s="1"/>
  <c r="B197" i="5"/>
  <c r="B240" i="5" s="1"/>
  <c r="M309" i="5"/>
  <c r="M264" i="5"/>
  <c r="M399" i="5" s="1"/>
  <c r="P306" i="5"/>
  <c r="T306" i="5" s="1"/>
  <c r="P261" i="5"/>
  <c r="Q173" i="5"/>
  <c r="Q306" i="5" s="1"/>
  <c r="P395" i="5"/>
  <c r="Q260" i="5"/>
  <c r="Q395" i="5" s="1"/>
  <c r="F316" i="5"/>
  <c r="F271" i="5"/>
  <c r="F406" i="5" s="1"/>
  <c r="F131" i="5"/>
  <c r="F184" i="5"/>
  <c r="H129" i="5"/>
  <c r="H182" i="5"/>
  <c r="Q31" i="5"/>
  <c r="P121" i="5"/>
  <c r="Q121" i="5" s="1"/>
  <c r="I313" i="5"/>
  <c r="I268" i="5"/>
  <c r="I403" i="5" s="1"/>
  <c r="N123" i="5"/>
  <c r="N176" i="5"/>
  <c r="K311" i="5"/>
  <c r="K266" i="5"/>
  <c r="K401" i="5" s="1"/>
  <c r="N308" i="5"/>
  <c r="N263" i="5"/>
  <c r="N398" i="5" s="1"/>
  <c r="O307" i="5"/>
  <c r="O262" i="5"/>
  <c r="O397" i="5" s="1"/>
  <c r="P174" i="5"/>
  <c r="J127" i="5"/>
  <c r="J180" i="5"/>
  <c r="G130" i="5"/>
  <c r="G183" i="5"/>
  <c r="L125" i="5"/>
  <c r="L178" i="5"/>
  <c r="O122" i="5"/>
  <c r="O175" i="5"/>
  <c r="P32" i="5"/>
  <c r="H314" i="5"/>
  <c r="H269" i="5"/>
  <c r="H404" i="5" s="1"/>
  <c r="K126" i="5"/>
  <c r="K179" i="5"/>
  <c r="L310" i="5"/>
  <c r="L265" i="5"/>
  <c r="L400" i="5" s="1"/>
  <c r="I128" i="5"/>
  <c r="I181" i="5"/>
  <c r="J312" i="5"/>
  <c r="J267" i="5"/>
  <c r="J402" i="5" s="1"/>
  <c r="M124" i="5"/>
  <c r="M177" i="5"/>
  <c r="G270" i="5"/>
  <c r="G405" i="5" s="1"/>
  <c r="G315" i="5"/>
  <c r="Q818" i="7"/>
  <c r="S446" i="7"/>
  <c r="B99" i="5"/>
  <c r="B375" i="5" s="1"/>
  <c r="M413" i="7" l="1"/>
  <c r="M414" i="7" s="1"/>
  <c r="J14" i="4"/>
  <c r="J16" i="4" s="1"/>
  <c r="J15" i="4" s="1"/>
  <c r="J17" i="4" s="1"/>
  <c r="K8" i="1"/>
  <c r="E9" i="1"/>
  <c r="F33" i="4" s="1"/>
  <c r="F9" i="1"/>
  <c r="F34" i="4" s="1"/>
  <c r="G9" i="1"/>
  <c r="F35" i="4" s="1"/>
  <c r="H9" i="1"/>
  <c r="F36" i="4" s="1"/>
  <c r="I9" i="1"/>
  <c r="F37" i="4" s="1"/>
  <c r="J9" i="1"/>
  <c r="F38" i="4" s="1"/>
  <c r="K9" i="1"/>
  <c r="F39" i="4" s="1"/>
  <c r="L9" i="1"/>
  <c r="F40" i="4" s="1"/>
  <c r="M9" i="1"/>
  <c r="F41" i="4" s="1"/>
  <c r="M863" i="7"/>
  <c r="N14" i="7" s="1"/>
  <c r="Q819" i="7"/>
  <c r="L8" i="1" s="1"/>
  <c r="V14" i="4"/>
  <c r="R14" i="4"/>
  <c r="R16" i="4" s="1"/>
  <c r="R15" i="4" s="1"/>
  <c r="R17" i="4" s="1"/>
  <c r="I14" i="4"/>
  <c r="I16" i="4" s="1"/>
  <c r="I15" i="4" s="1"/>
  <c r="I21" i="4" s="1"/>
  <c r="P14" i="4"/>
  <c r="P16" i="4" s="1"/>
  <c r="P15" i="4" s="1"/>
  <c r="U14" i="4"/>
  <c r="U16" i="4" s="1"/>
  <c r="U15" i="4" s="1"/>
  <c r="U17" i="4" s="1"/>
  <c r="T14" i="4"/>
  <c r="T16" i="4" s="1"/>
  <c r="T15" i="4" s="1"/>
  <c r="T17" i="4" s="1"/>
  <c r="W14" i="4"/>
  <c r="W16" i="4" s="1"/>
  <c r="W15" i="4" s="1"/>
  <c r="W17" i="4" s="1"/>
  <c r="V16" i="4"/>
  <c r="V15" i="4" s="1"/>
  <c r="V17" i="4" s="1"/>
  <c r="O14" i="4"/>
  <c r="O16" i="4" s="1"/>
  <c r="O15" i="4" s="1"/>
  <c r="O17" i="4" s="1"/>
  <c r="S14" i="4"/>
  <c r="S16" i="4" s="1"/>
  <c r="S15" i="4" s="1"/>
  <c r="S21" i="4" s="1"/>
  <c r="Q14" i="4"/>
  <c r="Q16" i="4" s="1"/>
  <c r="Q15" i="4" s="1"/>
  <c r="Q17" i="4" s="1"/>
  <c r="T416" i="7"/>
  <c r="AE9" i="1"/>
  <c r="H130" i="5"/>
  <c r="H183" i="5"/>
  <c r="N309" i="5"/>
  <c r="N264" i="5"/>
  <c r="N399" i="5" s="1"/>
  <c r="L126" i="5"/>
  <c r="L179" i="5"/>
  <c r="O308" i="5"/>
  <c r="O263" i="5"/>
  <c r="O398" i="5" s="1"/>
  <c r="P175" i="5"/>
  <c r="M125" i="5"/>
  <c r="M178" i="5"/>
  <c r="J313" i="5"/>
  <c r="J268" i="5"/>
  <c r="J403" i="5" s="1"/>
  <c r="I129" i="5"/>
  <c r="I182" i="5"/>
  <c r="F132" i="5"/>
  <c r="F185" i="5"/>
  <c r="M310" i="5"/>
  <c r="M265" i="5"/>
  <c r="M400" i="5" s="1"/>
  <c r="J128" i="5"/>
  <c r="J181" i="5"/>
  <c r="G316" i="5"/>
  <c r="G271" i="5"/>
  <c r="G406" i="5" s="1"/>
  <c r="O123" i="5"/>
  <c r="O176" i="5"/>
  <c r="P33" i="5"/>
  <c r="F317" i="5"/>
  <c r="F272" i="5"/>
  <c r="F407" i="5" s="1"/>
  <c r="G131" i="5"/>
  <c r="G184" i="5"/>
  <c r="Q261" i="5"/>
  <c r="Q396" i="5" s="1"/>
  <c r="P396" i="5"/>
  <c r="N124" i="5"/>
  <c r="N177" i="5"/>
  <c r="I314" i="5"/>
  <c r="I269" i="5"/>
  <c r="I404" i="5" s="1"/>
  <c r="Q32" i="5"/>
  <c r="P122" i="5"/>
  <c r="Q122" i="5" s="1"/>
  <c r="Q174" i="5"/>
  <c r="Q307" i="5" s="1"/>
  <c r="P307" i="5"/>
  <c r="T307" i="5" s="1"/>
  <c r="P262" i="5"/>
  <c r="K312" i="5"/>
  <c r="K267" i="5"/>
  <c r="K402" i="5" s="1"/>
  <c r="L311" i="5"/>
  <c r="L266" i="5"/>
  <c r="L401" i="5" s="1"/>
  <c r="K127" i="5"/>
  <c r="K180" i="5"/>
  <c r="H270" i="5"/>
  <c r="H405" i="5" s="1"/>
  <c r="H315" i="5"/>
  <c r="R818" i="7"/>
  <c r="R819" i="7" s="1"/>
  <c r="M8" i="1" s="1"/>
  <c r="S456" i="7"/>
  <c r="N413" i="7" l="1"/>
  <c r="N414" i="7" s="1"/>
  <c r="M417" i="7"/>
  <c r="M817" i="7" s="1"/>
  <c r="M416" i="7"/>
  <c r="W21" i="4"/>
  <c r="W22" i="4" s="1"/>
  <c r="AM35" i="4" s="1"/>
  <c r="J21" i="4"/>
  <c r="J22" i="4" s="1"/>
  <c r="V34" i="4" s="1"/>
  <c r="T21" i="4"/>
  <c r="T22" i="4" s="1"/>
  <c r="AJ35" i="4" s="1"/>
  <c r="Q21" i="4"/>
  <c r="Q22" i="4" s="1"/>
  <c r="AG35" i="4" s="1"/>
  <c r="U21" i="4"/>
  <c r="U22" i="4" s="1"/>
  <c r="AK35" i="4" s="1"/>
  <c r="V21" i="4"/>
  <c r="V22" i="4" s="1"/>
  <c r="AL35" i="4" s="1"/>
  <c r="R21" i="4"/>
  <c r="R22" i="4" s="1"/>
  <c r="AH35" i="4" s="1"/>
  <c r="P21" i="4"/>
  <c r="P22" i="4" s="1"/>
  <c r="AF35" i="4" s="1"/>
  <c r="O21" i="4"/>
  <c r="O22" i="4" s="1"/>
  <c r="AE35" i="4" s="1"/>
  <c r="J135" i="4"/>
  <c r="J142" i="4" s="1"/>
  <c r="P17" i="4"/>
  <c r="S22" i="4"/>
  <c r="AI35" i="4" s="1"/>
  <c r="S17" i="4"/>
  <c r="I22" i="4"/>
  <c r="U34" i="4" s="1"/>
  <c r="U42" i="4" s="1"/>
  <c r="I17" i="4"/>
  <c r="N863" i="7"/>
  <c r="O14" i="7" s="1"/>
  <c r="I135" i="4"/>
  <c r="I142" i="4" s="1"/>
  <c r="G317" i="5"/>
  <c r="G272" i="5"/>
  <c r="G407" i="5" s="1"/>
  <c r="J314" i="5"/>
  <c r="J269" i="5"/>
  <c r="J404" i="5" s="1"/>
  <c r="G132" i="5"/>
  <c r="G185" i="5"/>
  <c r="Q175" i="5"/>
  <c r="Q308" i="5" s="1"/>
  <c r="P308" i="5"/>
  <c r="T308" i="5" s="1"/>
  <c r="P263" i="5"/>
  <c r="L127" i="5"/>
  <c r="L180" i="5"/>
  <c r="H131" i="5"/>
  <c r="H184" i="5"/>
  <c r="Q33" i="5"/>
  <c r="P123" i="5"/>
  <c r="Q123" i="5" s="1"/>
  <c r="K128" i="5"/>
  <c r="K181" i="5"/>
  <c r="K313" i="5"/>
  <c r="K268" i="5"/>
  <c r="K403" i="5" s="1"/>
  <c r="P397" i="5"/>
  <c r="Q262" i="5"/>
  <c r="Q397" i="5" s="1"/>
  <c r="O124" i="5"/>
  <c r="O177" i="5"/>
  <c r="P34" i="5"/>
  <c r="F318" i="5"/>
  <c r="F273" i="5"/>
  <c r="F408" i="5" s="1"/>
  <c r="F133" i="5"/>
  <c r="F186" i="5"/>
  <c r="J129" i="5"/>
  <c r="J182" i="5"/>
  <c r="M311" i="5"/>
  <c r="M266" i="5"/>
  <c r="M401" i="5" s="1"/>
  <c r="M126" i="5"/>
  <c r="M179" i="5"/>
  <c r="H316" i="5"/>
  <c r="H271" i="5"/>
  <c r="H406" i="5" s="1"/>
  <c r="N310" i="5"/>
  <c r="N265" i="5"/>
  <c r="N400" i="5" s="1"/>
  <c r="O309" i="5"/>
  <c r="O264" i="5"/>
  <c r="O399" i="5" s="1"/>
  <c r="P176" i="5"/>
  <c r="I315" i="5"/>
  <c r="I270" i="5"/>
  <c r="I405" i="5" s="1"/>
  <c r="N125" i="5"/>
  <c r="N178" i="5"/>
  <c r="L312" i="5"/>
  <c r="L267" i="5"/>
  <c r="L402" i="5" s="1"/>
  <c r="I130" i="5"/>
  <c r="I183" i="5"/>
  <c r="O413" i="7" l="1"/>
  <c r="O414" i="7" s="1"/>
  <c r="N416" i="7"/>
  <c r="N417" i="7"/>
  <c r="N817" i="7" s="1"/>
  <c r="M816" i="7"/>
  <c r="M419" i="7"/>
  <c r="I822" i="7" s="1"/>
  <c r="J413" i="7"/>
  <c r="J414" i="7" s="1"/>
  <c r="V39" i="4"/>
  <c r="V42" i="4" s="1"/>
  <c r="U43" i="4"/>
  <c r="U44" i="4"/>
  <c r="O125" i="5"/>
  <c r="O178" i="5"/>
  <c r="P35" i="5"/>
  <c r="F319" i="5"/>
  <c r="F274" i="5"/>
  <c r="F409" i="5" s="1"/>
  <c r="Q34" i="5"/>
  <c r="P124" i="5"/>
  <c r="Q124" i="5" s="1"/>
  <c r="K314" i="5"/>
  <c r="K269" i="5"/>
  <c r="K404" i="5" s="1"/>
  <c r="P398" i="5"/>
  <c r="Q263" i="5"/>
  <c r="Q398" i="5" s="1"/>
  <c r="N311" i="5"/>
  <c r="N266" i="5"/>
  <c r="N401" i="5" s="1"/>
  <c r="L128" i="5"/>
  <c r="L181" i="5"/>
  <c r="H317" i="5"/>
  <c r="H272" i="5"/>
  <c r="H407" i="5" s="1"/>
  <c r="F134" i="5"/>
  <c r="F187" i="5"/>
  <c r="I131" i="5"/>
  <c r="I184" i="5"/>
  <c r="I316" i="5"/>
  <c r="I271" i="5"/>
  <c r="I406" i="5" s="1"/>
  <c r="N126" i="5"/>
  <c r="N179" i="5"/>
  <c r="J270" i="5"/>
  <c r="J405" i="5" s="1"/>
  <c r="J315" i="5"/>
  <c r="O310" i="5"/>
  <c r="O265" i="5"/>
  <c r="O400" i="5" s="1"/>
  <c r="P177" i="5"/>
  <c r="L313" i="5"/>
  <c r="L268" i="5"/>
  <c r="L403" i="5" s="1"/>
  <c r="H132" i="5"/>
  <c r="H185" i="5"/>
  <c r="J130" i="5"/>
  <c r="J183" i="5"/>
  <c r="Q176" i="5"/>
  <c r="Q309" i="5" s="1"/>
  <c r="P309" i="5"/>
  <c r="T309" i="5" s="1"/>
  <c r="P264" i="5"/>
  <c r="M312" i="5"/>
  <c r="M267" i="5"/>
  <c r="M402" i="5" s="1"/>
  <c r="K129" i="5"/>
  <c r="K182" i="5"/>
  <c r="G133" i="5"/>
  <c r="G186" i="5"/>
  <c r="M127" i="5"/>
  <c r="M180" i="5"/>
  <c r="G318" i="5"/>
  <c r="G273" i="5"/>
  <c r="G408" i="5" s="1"/>
  <c r="O417" i="7" l="1"/>
  <c r="O817" i="7" s="1"/>
  <c r="O416" i="7"/>
  <c r="O419" i="7" s="1"/>
  <c r="N419" i="7"/>
  <c r="J822" i="7" s="1"/>
  <c r="N816" i="7"/>
  <c r="M819" i="7"/>
  <c r="H8" i="1" s="1"/>
  <c r="I863" i="7"/>
  <c r="J14" i="7" s="1"/>
  <c r="K413" i="7"/>
  <c r="K414" i="7" s="1"/>
  <c r="J416" i="7"/>
  <c r="J417" i="7"/>
  <c r="J817" i="7" s="1"/>
  <c r="V43" i="4"/>
  <c r="V44" i="4"/>
  <c r="Q264" i="5"/>
  <c r="Q399" i="5" s="1"/>
  <c r="P399" i="5"/>
  <c r="F320" i="5"/>
  <c r="F275" i="5"/>
  <c r="F410" i="5" s="1"/>
  <c r="F135" i="5"/>
  <c r="F188" i="5"/>
  <c r="N127" i="5"/>
  <c r="N180" i="5"/>
  <c r="H133" i="5"/>
  <c r="H186" i="5"/>
  <c r="I132" i="5"/>
  <c r="I185" i="5"/>
  <c r="I317" i="5"/>
  <c r="I272" i="5"/>
  <c r="I407" i="5" s="1"/>
  <c r="M128" i="5"/>
  <c r="M181" i="5"/>
  <c r="K270" i="5"/>
  <c r="K405" i="5" s="1"/>
  <c r="K315" i="5"/>
  <c r="K130" i="5"/>
  <c r="K183" i="5"/>
  <c r="O266" i="5"/>
  <c r="O401" i="5" s="1"/>
  <c r="O311" i="5"/>
  <c r="P178" i="5"/>
  <c r="L129" i="5"/>
  <c r="L182" i="5"/>
  <c r="J316" i="5"/>
  <c r="J271" i="5"/>
  <c r="J406" i="5" s="1"/>
  <c r="P310" i="5"/>
  <c r="T310" i="5" s="1"/>
  <c r="P265" i="5"/>
  <c r="Q177" i="5"/>
  <c r="Q310" i="5" s="1"/>
  <c r="O126" i="5"/>
  <c r="O179" i="5"/>
  <c r="P36" i="5"/>
  <c r="Q35" i="5"/>
  <c r="P125" i="5"/>
  <c r="Q125" i="5" s="1"/>
  <c r="M313" i="5"/>
  <c r="M268" i="5"/>
  <c r="M403" i="5" s="1"/>
  <c r="G319" i="5"/>
  <c r="G274" i="5"/>
  <c r="G409" i="5" s="1"/>
  <c r="H318" i="5"/>
  <c r="H273" i="5"/>
  <c r="H408" i="5" s="1"/>
  <c r="N312" i="5"/>
  <c r="N267" i="5"/>
  <c r="N402" i="5" s="1"/>
  <c r="J131" i="5"/>
  <c r="J184" i="5"/>
  <c r="G134" i="5"/>
  <c r="G187" i="5"/>
  <c r="L314" i="5"/>
  <c r="L269" i="5"/>
  <c r="L404" i="5" s="1"/>
  <c r="O816" i="7" l="1"/>
  <c r="K863" i="7" s="1"/>
  <c r="L14" i="7" s="1"/>
  <c r="J863" i="7"/>
  <c r="K14" i="7" s="1"/>
  <c r="N819" i="7"/>
  <c r="I8" i="1" s="1"/>
  <c r="K416" i="7"/>
  <c r="K417" i="7"/>
  <c r="K817" i="7" s="1"/>
  <c r="J816" i="7"/>
  <c r="J419" i="7"/>
  <c r="E822" i="7" s="1"/>
  <c r="O819" i="7"/>
  <c r="J8" i="1" s="1"/>
  <c r="K822" i="7"/>
  <c r="H134" i="5"/>
  <c r="H187" i="5"/>
  <c r="Q36" i="5"/>
  <c r="P126" i="5"/>
  <c r="Q126" i="5" s="1"/>
  <c r="Q265" i="5"/>
  <c r="Q400" i="5" s="1"/>
  <c r="P400" i="5"/>
  <c r="L130" i="5"/>
  <c r="L183" i="5"/>
  <c r="M314" i="5"/>
  <c r="M269" i="5"/>
  <c r="M404" i="5" s="1"/>
  <c r="J132" i="5"/>
  <c r="J185" i="5"/>
  <c r="F321" i="5"/>
  <c r="F276" i="5"/>
  <c r="F411" i="5" s="1"/>
  <c r="F136" i="5"/>
  <c r="F189" i="5"/>
  <c r="N313" i="5"/>
  <c r="N268" i="5"/>
  <c r="N403" i="5" s="1"/>
  <c r="G320" i="5"/>
  <c r="G275" i="5"/>
  <c r="G410" i="5" s="1"/>
  <c r="M129" i="5"/>
  <c r="M182" i="5"/>
  <c r="K316" i="5"/>
  <c r="K271" i="5"/>
  <c r="K406" i="5" s="1"/>
  <c r="N128" i="5"/>
  <c r="N181" i="5"/>
  <c r="I318" i="5"/>
  <c r="I273" i="5"/>
  <c r="I408" i="5" s="1"/>
  <c r="H319" i="5"/>
  <c r="H274" i="5"/>
  <c r="H409" i="5" s="1"/>
  <c r="L270" i="5"/>
  <c r="L405" i="5" s="1"/>
  <c r="L315" i="5"/>
  <c r="I133" i="5"/>
  <c r="I186" i="5"/>
  <c r="J317" i="5"/>
  <c r="J272" i="5"/>
  <c r="J407" i="5" s="1"/>
  <c r="O267" i="5"/>
  <c r="O402" i="5" s="1"/>
  <c r="O312" i="5"/>
  <c r="P179" i="5"/>
  <c r="K131" i="5"/>
  <c r="K184" i="5"/>
  <c r="P311" i="5"/>
  <c r="T311" i="5" s="1"/>
  <c r="P266" i="5"/>
  <c r="Q178" i="5"/>
  <c r="Q311" i="5" s="1"/>
  <c r="O127" i="5"/>
  <c r="O180" i="5"/>
  <c r="P37" i="5"/>
  <c r="G135" i="5"/>
  <c r="G188" i="5"/>
  <c r="L413" i="7" l="1"/>
  <c r="L414" i="7" s="1"/>
  <c r="K419" i="7"/>
  <c r="F822" i="7" s="1"/>
  <c r="K816" i="7"/>
  <c r="J819" i="7"/>
  <c r="E8" i="1" s="1"/>
  <c r="E863" i="7"/>
  <c r="G321" i="5"/>
  <c r="G276" i="5"/>
  <c r="G411" i="5" s="1"/>
  <c r="O268" i="5"/>
  <c r="O403" i="5" s="1"/>
  <c r="O313" i="5"/>
  <c r="P180" i="5"/>
  <c r="M315" i="5"/>
  <c r="M270" i="5"/>
  <c r="M405" i="5" s="1"/>
  <c r="L316" i="5"/>
  <c r="L271" i="5"/>
  <c r="L406" i="5" s="1"/>
  <c r="H320" i="5"/>
  <c r="H275" i="5"/>
  <c r="H410" i="5" s="1"/>
  <c r="Q266" i="5"/>
  <c r="Q401" i="5" s="1"/>
  <c r="P401" i="5"/>
  <c r="O128" i="5"/>
  <c r="O181" i="5"/>
  <c r="P38" i="5"/>
  <c r="K132" i="5"/>
  <c r="K185" i="5"/>
  <c r="H135" i="5"/>
  <c r="H188" i="5"/>
  <c r="L131" i="5"/>
  <c r="L184" i="5"/>
  <c r="J133" i="5"/>
  <c r="J186" i="5"/>
  <c r="N129" i="5"/>
  <c r="N182" i="5"/>
  <c r="G136" i="5"/>
  <c r="G189" i="5"/>
  <c r="M130" i="5"/>
  <c r="M183" i="5"/>
  <c r="I134" i="5"/>
  <c r="I187" i="5"/>
  <c r="K317" i="5"/>
  <c r="K272" i="5"/>
  <c r="K407" i="5" s="1"/>
  <c r="I319" i="5"/>
  <c r="I274" i="5"/>
  <c r="I409" i="5" s="1"/>
  <c r="Q37" i="5"/>
  <c r="P127" i="5"/>
  <c r="Q127" i="5" s="1"/>
  <c r="Q179" i="5"/>
  <c r="Q312" i="5" s="1"/>
  <c r="P312" i="5"/>
  <c r="T312" i="5" s="1"/>
  <c r="P267" i="5"/>
  <c r="N314" i="5"/>
  <c r="N269" i="5"/>
  <c r="N404" i="5" s="1"/>
  <c r="F322" i="5"/>
  <c r="F277" i="5"/>
  <c r="F412" i="5" s="1"/>
  <c r="F137" i="5"/>
  <c r="F190" i="5"/>
  <c r="F193" i="5" s="1"/>
  <c r="J318" i="5"/>
  <c r="J273" i="5"/>
  <c r="J408" i="5" s="1"/>
  <c r="L417" i="7" l="1"/>
  <c r="L817" i="7" s="1"/>
  <c r="L416" i="7"/>
  <c r="L419" i="7" s="1"/>
  <c r="G822" i="7" s="1"/>
  <c r="F863" i="7"/>
  <c r="K819" i="7"/>
  <c r="F8" i="1" s="1"/>
  <c r="N130" i="5"/>
  <c r="N183" i="5"/>
  <c r="N315" i="5"/>
  <c r="N270" i="5"/>
  <c r="N405" i="5" s="1"/>
  <c r="M131" i="5"/>
  <c r="M184" i="5"/>
  <c r="Q38" i="5"/>
  <c r="P128" i="5"/>
  <c r="Q128" i="5" s="1"/>
  <c r="G322" i="5"/>
  <c r="G277" i="5"/>
  <c r="G412" i="5" s="1"/>
  <c r="O269" i="5"/>
  <c r="O404" i="5" s="1"/>
  <c r="O314" i="5"/>
  <c r="P181" i="5"/>
  <c r="G137" i="5"/>
  <c r="G190" i="5"/>
  <c r="Q267" i="5"/>
  <c r="Q402" i="5" s="1"/>
  <c r="P402" i="5"/>
  <c r="M316" i="5"/>
  <c r="M271" i="5"/>
  <c r="M406" i="5" s="1"/>
  <c r="O129" i="5"/>
  <c r="O182" i="5"/>
  <c r="P39" i="5"/>
  <c r="L317" i="5"/>
  <c r="L272" i="5"/>
  <c r="L407" i="5" s="1"/>
  <c r="H321" i="5"/>
  <c r="H276" i="5"/>
  <c r="H411" i="5" s="1"/>
  <c r="I135" i="5"/>
  <c r="I188" i="5"/>
  <c r="J134" i="5"/>
  <c r="J187" i="5"/>
  <c r="K133" i="5"/>
  <c r="K186" i="5"/>
  <c r="K318" i="5"/>
  <c r="K273" i="5"/>
  <c r="K408" i="5" s="1"/>
  <c r="Q180" i="5"/>
  <c r="Q313" i="5" s="1"/>
  <c r="P268" i="5"/>
  <c r="P313" i="5"/>
  <c r="T313" i="5" s="1"/>
  <c r="F323" i="5"/>
  <c r="F278" i="5"/>
  <c r="F413" i="5" s="1"/>
  <c r="D9" i="1" s="1"/>
  <c r="F32" i="4" s="1"/>
  <c r="F138" i="5"/>
  <c r="F140" i="5" s="1"/>
  <c r="F50" i="5"/>
  <c r="I320" i="5"/>
  <c r="I275" i="5"/>
  <c r="I410" i="5" s="1"/>
  <c r="H136" i="5"/>
  <c r="H189" i="5"/>
  <c r="J319" i="5"/>
  <c r="J274" i="5"/>
  <c r="J409" i="5" s="1"/>
  <c r="L132" i="5"/>
  <c r="L185" i="5"/>
  <c r="L816" i="7" l="1"/>
  <c r="L819" i="7" s="1"/>
  <c r="G8" i="1" s="1"/>
  <c r="H322" i="5"/>
  <c r="H277" i="5"/>
  <c r="H412" i="5" s="1"/>
  <c r="K134" i="5"/>
  <c r="K187" i="5"/>
  <c r="G138" i="5"/>
  <c r="G140" i="5" s="1"/>
  <c r="G191" i="5"/>
  <c r="G193" i="5" s="1"/>
  <c r="G50" i="5"/>
  <c r="L318" i="5"/>
  <c r="L273" i="5"/>
  <c r="L408" i="5" s="1"/>
  <c r="F324" i="5"/>
  <c r="F326" i="5" s="1"/>
  <c r="F279" i="5"/>
  <c r="F414" i="5" s="1"/>
  <c r="J320" i="5"/>
  <c r="J275" i="5"/>
  <c r="J410" i="5" s="1"/>
  <c r="O270" i="5"/>
  <c r="O405" i="5" s="1"/>
  <c r="O315" i="5"/>
  <c r="P182" i="5"/>
  <c r="H137" i="5"/>
  <c r="H190" i="5"/>
  <c r="O130" i="5"/>
  <c r="O183" i="5"/>
  <c r="P40" i="5"/>
  <c r="M132" i="5"/>
  <c r="M185" i="5"/>
  <c r="G323" i="5"/>
  <c r="G278" i="5"/>
  <c r="G413" i="5" s="1"/>
  <c r="N316" i="5"/>
  <c r="N271" i="5"/>
  <c r="N406" i="5" s="1"/>
  <c r="L133" i="5"/>
  <c r="L186" i="5"/>
  <c r="I321" i="5"/>
  <c r="I276" i="5"/>
  <c r="I411" i="5" s="1"/>
  <c r="Q39" i="5"/>
  <c r="P129" i="5"/>
  <c r="Q129" i="5" s="1"/>
  <c r="N131" i="5"/>
  <c r="N184" i="5"/>
  <c r="I136" i="5"/>
  <c r="I189" i="5"/>
  <c r="P403" i="5"/>
  <c r="Q268" i="5"/>
  <c r="Q403" i="5" s="1"/>
  <c r="K319" i="5"/>
  <c r="K274" i="5"/>
  <c r="K409" i="5" s="1"/>
  <c r="J135" i="5"/>
  <c r="J188" i="5"/>
  <c r="Q181" i="5"/>
  <c r="Q314" i="5" s="1"/>
  <c r="P269" i="5"/>
  <c r="P314" i="5"/>
  <c r="T314" i="5" s="1"/>
  <c r="M317" i="5"/>
  <c r="M272" i="5"/>
  <c r="M407" i="5" s="1"/>
  <c r="G863" i="7" l="1"/>
  <c r="I14" i="7" s="1"/>
  <c r="I413" i="7"/>
  <c r="I414" i="7" s="1"/>
  <c r="F416" i="5"/>
  <c r="H138" i="5"/>
  <c r="H140" i="5" s="1"/>
  <c r="H191" i="5"/>
  <c r="H193" i="5" s="1"/>
  <c r="H50" i="5"/>
  <c r="J321" i="5"/>
  <c r="J276" i="5"/>
  <c r="J411" i="5" s="1"/>
  <c r="I322" i="5"/>
  <c r="I277" i="5"/>
  <c r="I412" i="5" s="1"/>
  <c r="K320" i="5"/>
  <c r="K275" i="5"/>
  <c r="K410" i="5" s="1"/>
  <c r="O131" i="5"/>
  <c r="O184" i="5"/>
  <c r="P41" i="5"/>
  <c r="M318" i="5"/>
  <c r="M273" i="5"/>
  <c r="M408" i="5" s="1"/>
  <c r="O271" i="5"/>
  <c r="O406" i="5" s="1"/>
  <c r="O316" i="5"/>
  <c r="P183" i="5"/>
  <c r="G324" i="5"/>
  <c r="G326" i="5" s="1"/>
  <c r="G279" i="5"/>
  <c r="G414" i="5" s="1"/>
  <c r="N317" i="5"/>
  <c r="N272" i="5"/>
  <c r="N407" i="5" s="1"/>
  <c r="N132" i="5"/>
  <c r="N185" i="5"/>
  <c r="P270" i="5"/>
  <c r="Q182" i="5"/>
  <c r="Q315" i="5" s="1"/>
  <c r="P315" i="5"/>
  <c r="T315" i="5" s="1"/>
  <c r="M133" i="5"/>
  <c r="M186" i="5"/>
  <c r="Q40" i="5"/>
  <c r="P130" i="5"/>
  <c r="Q130" i="5" s="1"/>
  <c r="H323" i="5"/>
  <c r="H278" i="5"/>
  <c r="H413" i="5" s="1"/>
  <c r="Q269" i="5"/>
  <c r="Q404" i="5" s="1"/>
  <c r="P404" i="5"/>
  <c r="K135" i="5"/>
  <c r="K188" i="5"/>
  <c r="J136" i="5"/>
  <c r="J189" i="5"/>
  <c r="L319" i="5"/>
  <c r="L274" i="5"/>
  <c r="L409" i="5" s="1"/>
  <c r="I137" i="5"/>
  <c r="I190" i="5"/>
  <c r="L134" i="5"/>
  <c r="L187" i="5"/>
  <c r="I416" i="7" l="1"/>
  <c r="I417" i="7"/>
  <c r="I817" i="7" s="1"/>
  <c r="U817" i="7" s="1"/>
  <c r="I419" i="7"/>
  <c r="D822" i="7" s="1"/>
  <c r="D8" i="1"/>
  <c r="D10" i="1" s="1"/>
  <c r="G416" i="5"/>
  <c r="K136" i="5"/>
  <c r="K189" i="5"/>
  <c r="N133" i="5"/>
  <c r="N186" i="5"/>
  <c r="N318" i="5"/>
  <c r="N273" i="5"/>
  <c r="N408" i="5" s="1"/>
  <c r="L320" i="5"/>
  <c r="L275" i="5"/>
  <c r="L410" i="5" s="1"/>
  <c r="O317" i="5"/>
  <c r="O272" i="5"/>
  <c r="O407" i="5" s="1"/>
  <c r="P184" i="5"/>
  <c r="M134" i="5"/>
  <c r="M187" i="5"/>
  <c r="J137" i="5"/>
  <c r="J190" i="5"/>
  <c r="L135" i="5"/>
  <c r="L188" i="5"/>
  <c r="P405" i="5"/>
  <c r="Q270" i="5"/>
  <c r="Q405" i="5" s="1"/>
  <c r="Q183" i="5"/>
  <c r="Q316" i="5" s="1"/>
  <c r="P316" i="5"/>
  <c r="T316" i="5" s="1"/>
  <c r="P271" i="5"/>
  <c r="Q41" i="5"/>
  <c r="P131" i="5"/>
  <c r="Q131" i="5" s="1"/>
  <c r="H324" i="5"/>
  <c r="H326" i="5" s="1"/>
  <c r="H279" i="5"/>
  <c r="H414" i="5" s="1"/>
  <c r="I323" i="5"/>
  <c r="I278" i="5"/>
  <c r="I413" i="5" s="1"/>
  <c r="K321" i="5"/>
  <c r="K276" i="5"/>
  <c r="K411" i="5" s="1"/>
  <c r="J322" i="5"/>
  <c r="J277" i="5"/>
  <c r="J412" i="5" s="1"/>
  <c r="M319" i="5"/>
  <c r="M274" i="5"/>
  <c r="M409" i="5" s="1"/>
  <c r="O132" i="5"/>
  <c r="O185" i="5"/>
  <c r="P42" i="5"/>
  <c r="I138" i="5"/>
  <c r="I140" i="5" s="1"/>
  <c r="I191" i="5"/>
  <c r="I193" i="5" s="1"/>
  <c r="I50" i="5"/>
  <c r="U417" i="7" l="1"/>
  <c r="AE8" i="1" s="1"/>
  <c r="AE7" i="1" s="1"/>
  <c r="AJ5" i="1" s="1"/>
  <c r="AJ9" i="1" s="1"/>
  <c r="I816" i="7"/>
  <c r="S416" i="7"/>
  <c r="E10" i="1"/>
  <c r="S46" i="1" s="1"/>
  <c r="H416" i="5"/>
  <c r="J32" i="4"/>
  <c r="R46" i="1"/>
  <c r="K137" i="5"/>
  <c r="K190" i="5"/>
  <c r="N319" i="5"/>
  <c r="N274" i="5"/>
  <c r="N409" i="5" s="1"/>
  <c r="K322" i="5"/>
  <c r="K277" i="5"/>
  <c r="K412" i="5" s="1"/>
  <c r="I324" i="5"/>
  <c r="I326" i="5" s="1"/>
  <c r="I279" i="5"/>
  <c r="I414" i="5" s="1"/>
  <c r="O318" i="5"/>
  <c r="O273" i="5"/>
  <c r="O408" i="5" s="1"/>
  <c r="Q271" i="5"/>
  <c r="Q406" i="5" s="1"/>
  <c r="P406" i="5"/>
  <c r="M320" i="5"/>
  <c r="M275" i="5"/>
  <c r="M410" i="5" s="1"/>
  <c r="L321" i="5"/>
  <c r="L276" i="5"/>
  <c r="L411" i="5" s="1"/>
  <c r="J323" i="5"/>
  <c r="J278" i="5"/>
  <c r="J413" i="5" s="1"/>
  <c r="O133" i="5"/>
  <c r="O186" i="5"/>
  <c r="P43" i="5"/>
  <c r="L136" i="5"/>
  <c r="L189" i="5"/>
  <c r="Q42" i="5"/>
  <c r="P132" i="5"/>
  <c r="Q132" i="5" s="1"/>
  <c r="M135" i="5"/>
  <c r="M188" i="5"/>
  <c r="Q184" i="5"/>
  <c r="Q317" i="5" s="1"/>
  <c r="P317" i="5"/>
  <c r="T317" i="5" s="1"/>
  <c r="P272" i="5"/>
  <c r="P185" i="5"/>
  <c r="J138" i="5"/>
  <c r="J140" i="5" s="1"/>
  <c r="J191" i="5"/>
  <c r="J193" i="5" s="1"/>
  <c r="J50" i="5"/>
  <c r="N134" i="5"/>
  <c r="N187" i="5"/>
  <c r="AI9" i="1" l="1"/>
  <c r="S816" i="7"/>
  <c r="AE4" i="1" s="1"/>
  <c r="I819" i="7"/>
  <c r="D863" i="7"/>
  <c r="I416" i="5"/>
  <c r="S48" i="1"/>
  <c r="S49" i="1"/>
  <c r="F10" i="1"/>
  <c r="R49" i="1"/>
  <c r="R48" i="1"/>
  <c r="AE38" i="4"/>
  <c r="J33" i="4"/>
  <c r="J324" i="5"/>
  <c r="J326" i="5" s="1"/>
  <c r="J279" i="5"/>
  <c r="J414" i="5" s="1"/>
  <c r="Q272" i="5"/>
  <c r="Q407" i="5" s="1"/>
  <c r="P407" i="5"/>
  <c r="L322" i="5"/>
  <c r="L277" i="5"/>
  <c r="L412" i="5" s="1"/>
  <c r="O274" i="5"/>
  <c r="O409" i="5" s="1"/>
  <c r="O319" i="5"/>
  <c r="P186" i="5"/>
  <c r="L137" i="5"/>
  <c r="L190" i="5"/>
  <c r="O134" i="5"/>
  <c r="O187" i="5"/>
  <c r="P44" i="5"/>
  <c r="N135" i="5"/>
  <c r="N188" i="5"/>
  <c r="K138" i="5"/>
  <c r="K140" i="5" s="1"/>
  <c r="K191" i="5"/>
  <c r="K193" i="5" s="1"/>
  <c r="K50" i="5"/>
  <c r="M136" i="5"/>
  <c r="M189" i="5"/>
  <c r="K323" i="5"/>
  <c r="K278" i="5"/>
  <c r="K413" i="5" s="1"/>
  <c r="N320" i="5"/>
  <c r="N275" i="5"/>
  <c r="N410" i="5" s="1"/>
  <c r="P318" i="5"/>
  <c r="T318" i="5" s="1"/>
  <c r="Q185" i="5"/>
  <c r="Q318" i="5" s="1"/>
  <c r="P273" i="5"/>
  <c r="M321" i="5"/>
  <c r="M276" i="5"/>
  <c r="M411" i="5" s="1"/>
  <c r="Q43" i="5"/>
  <c r="P133" i="5"/>
  <c r="Q133" i="5" s="1"/>
  <c r="J416" i="5" l="1"/>
  <c r="T46" i="1"/>
  <c r="G10" i="1"/>
  <c r="U46" i="1" s="1"/>
  <c r="J34" i="4"/>
  <c r="AF38" i="4"/>
  <c r="P408" i="5"/>
  <c r="Q273" i="5"/>
  <c r="Q408" i="5" s="1"/>
  <c r="Q44" i="5"/>
  <c r="P134" i="5"/>
  <c r="Q134" i="5" s="1"/>
  <c r="M322" i="5"/>
  <c r="M277" i="5"/>
  <c r="M412" i="5" s="1"/>
  <c r="K324" i="5"/>
  <c r="K326" i="5" s="1"/>
  <c r="K279" i="5"/>
  <c r="K414" i="5" s="1"/>
  <c r="N321" i="5"/>
  <c r="N276" i="5"/>
  <c r="N411" i="5" s="1"/>
  <c r="O320" i="5"/>
  <c r="O275" i="5"/>
  <c r="O410" i="5" s="1"/>
  <c r="P187" i="5"/>
  <c r="M137" i="5"/>
  <c r="M190" i="5"/>
  <c r="Q186" i="5"/>
  <c r="Q319" i="5" s="1"/>
  <c r="P274" i="5"/>
  <c r="P319" i="5"/>
  <c r="T319" i="5" s="1"/>
  <c r="N136" i="5"/>
  <c r="N189" i="5"/>
  <c r="L138" i="5"/>
  <c r="L140" i="5" s="1"/>
  <c r="L191" i="5"/>
  <c r="L193" i="5" s="1"/>
  <c r="L50" i="5"/>
  <c r="O135" i="5"/>
  <c r="O188" i="5"/>
  <c r="P45" i="5"/>
  <c r="L323" i="5"/>
  <c r="L278" i="5"/>
  <c r="L413" i="5" s="1"/>
  <c r="K416" i="5" l="1"/>
  <c r="J35" i="4"/>
  <c r="AG38" i="4"/>
  <c r="T49" i="1"/>
  <c r="T48" i="1"/>
  <c r="U48" i="1"/>
  <c r="U49" i="1"/>
  <c r="H10" i="1"/>
  <c r="M138" i="5"/>
  <c r="M140" i="5" s="1"/>
  <c r="M191" i="5"/>
  <c r="M193" i="5" s="1"/>
  <c r="M50" i="5"/>
  <c r="M323" i="5"/>
  <c r="M278" i="5"/>
  <c r="M413" i="5" s="1"/>
  <c r="Q45" i="5"/>
  <c r="P135" i="5"/>
  <c r="Q135" i="5" s="1"/>
  <c r="N322" i="5"/>
  <c r="N277" i="5"/>
  <c r="N412" i="5" s="1"/>
  <c r="O276" i="5"/>
  <c r="O411" i="5" s="1"/>
  <c r="O321" i="5"/>
  <c r="P188" i="5"/>
  <c r="L324" i="5"/>
  <c r="L326" i="5" s="1"/>
  <c r="L279" i="5"/>
  <c r="L414" i="5" s="1"/>
  <c r="N137" i="5"/>
  <c r="N190" i="5"/>
  <c r="Q274" i="5"/>
  <c r="Q409" i="5" s="1"/>
  <c r="P409" i="5"/>
  <c r="O136" i="5"/>
  <c r="O189" i="5"/>
  <c r="P46" i="5"/>
  <c r="P275" i="5"/>
  <c r="Q187" i="5"/>
  <c r="Q320" i="5" s="1"/>
  <c r="P320" i="5"/>
  <c r="T320" i="5" s="1"/>
  <c r="AH38" i="4" l="1"/>
  <c r="J36" i="4"/>
  <c r="L416" i="5"/>
  <c r="I10" i="1"/>
  <c r="W46" i="1" s="1"/>
  <c r="V46" i="1"/>
  <c r="O137" i="5"/>
  <c r="O190" i="5"/>
  <c r="P47" i="5"/>
  <c r="Q46" i="5"/>
  <c r="P136" i="5"/>
  <c r="Q136" i="5" s="1"/>
  <c r="O277" i="5"/>
  <c r="O412" i="5" s="1"/>
  <c r="O322" i="5"/>
  <c r="P189" i="5"/>
  <c r="N323" i="5"/>
  <c r="N278" i="5"/>
  <c r="N413" i="5" s="1"/>
  <c r="M324" i="5"/>
  <c r="M326" i="5" s="1"/>
  <c r="M279" i="5"/>
  <c r="M414" i="5" s="1"/>
  <c r="Q275" i="5"/>
  <c r="Q410" i="5" s="1"/>
  <c r="P410" i="5"/>
  <c r="Q188" i="5"/>
  <c r="Q321" i="5" s="1"/>
  <c r="P321" i="5"/>
  <c r="T321" i="5" s="1"/>
  <c r="P276" i="5"/>
  <c r="N138" i="5"/>
  <c r="N140" i="5" s="1"/>
  <c r="N191" i="5"/>
  <c r="N193" i="5" s="1"/>
  <c r="N50" i="5"/>
  <c r="P48" i="5"/>
  <c r="V49" i="1" l="1"/>
  <c r="V48" i="1"/>
  <c r="W48" i="1"/>
  <c r="W49" i="1"/>
  <c r="AI38" i="4"/>
  <c r="J37" i="4"/>
  <c r="M416" i="5"/>
  <c r="J10" i="1"/>
  <c r="X46" i="1" s="1"/>
  <c r="N324" i="5"/>
  <c r="N326" i="5" s="1"/>
  <c r="N279" i="5"/>
  <c r="N414" i="5" s="1"/>
  <c r="P322" i="5"/>
  <c r="T322" i="5" s="1"/>
  <c r="P277" i="5"/>
  <c r="Q189" i="5"/>
  <c r="Q322" i="5" s="1"/>
  <c r="Q47" i="5"/>
  <c r="P137" i="5"/>
  <c r="Q137" i="5" s="1"/>
  <c r="Q48" i="5"/>
  <c r="P138" i="5"/>
  <c r="P50" i="5"/>
  <c r="Q50" i="5" s="1"/>
  <c r="O138" i="5"/>
  <c r="O140" i="5" s="1"/>
  <c r="O191" i="5"/>
  <c r="O193" i="5" s="1"/>
  <c r="P193" i="5" s="1"/>
  <c r="Q193" i="5" s="1"/>
  <c r="O50" i="5"/>
  <c r="O278" i="5"/>
  <c r="O413" i="5" s="1"/>
  <c r="O323" i="5"/>
  <c r="P190" i="5"/>
  <c r="Q276" i="5"/>
  <c r="Q411" i="5" s="1"/>
  <c r="P411" i="5"/>
  <c r="J38" i="4" l="1"/>
  <c r="AJ38" i="4"/>
  <c r="N416" i="5"/>
  <c r="K10" i="1"/>
  <c r="X48" i="1"/>
  <c r="X49" i="1"/>
  <c r="P323" i="5"/>
  <c r="T323" i="5" s="1"/>
  <c r="AE5" i="1" s="1"/>
  <c r="AE3" i="1" s="1"/>
  <c r="AJ6" i="1" s="1"/>
  <c r="P278" i="5"/>
  <c r="Q190" i="5"/>
  <c r="Q323" i="5" s="1"/>
  <c r="O324" i="5"/>
  <c r="O326" i="5" s="1"/>
  <c r="O279" i="5"/>
  <c r="O414" i="5" s="1"/>
  <c r="P191" i="5"/>
  <c r="Q277" i="5"/>
  <c r="Q412" i="5" s="1"/>
  <c r="P412" i="5"/>
  <c r="Q138" i="5"/>
  <c r="P140" i="5"/>
  <c r="Q140" i="5" s="1"/>
  <c r="AI10" i="1" l="1"/>
  <c r="AJ10" i="1"/>
  <c r="O416" i="5"/>
  <c r="J39" i="4"/>
  <c r="AK38" i="4"/>
  <c r="L10" i="1"/>
  <c r="Z46" i="1" s="1"/>
  <c r="Y46" i="1"/>
  <c r="Q191" i="5"/>
  <c r="Q324" i="5" s="1"/>
  <c r="P324" i="5"/>
  <c r="P279" i="5"/>
  <c r="P413" i="5"/>
  <c r="Q278" i="5"/>
  <c r="Q413" i="5" s="1"/>
  <c r="P326" i="5" l="1"/>
  <c r="T324" i="5"/>
  <c r="Z49" i="1"/>
  <c r="Z48" i="1"/>
  <c r="M10" i="1"/>
  <c r="J40" i="4"/>
  <c r="AL38" i="4"/>
  <c r="Y48" i="1"/>
  <c r="Y49" i="1"/>
  <c r="P414" i="5"/>
  <c r="P416" i="5" s="1"/>
  <c r="Q416" i="5" s="1"/>
  <c r="Q279" i="5"/>
  <c r="Q414" i="5" s="1"/>
  <c r="P280" i="5"/>
  <c r="Q326" i="5" l="1"/>
  <c r="T326" i="5"/>
  <c r="AA46" i="1"/>
  <c r="F5" i="1"/>
  <c r="AM38" i="4"/>
  <c r="J41" i="4"/>
  <c r="F42" i="4"/>
  <c r="J42" i="4" s="1"/>
  <c r="L5" i="1" l="1"/>
  <c r="AA49" i="1"/>
  <c r="AA48" i="1"/>
  <c r="G14" i="7"/>
  <c r="G413" i="7" l="1"/>
  <c r="G414" i="7" s="1"/>
  <c r="G416" i="7" s="1"/>
  <c r="G816" i="7" l="1"/>
  <c r="G419" i="7"/>
</calcChain>
</file>

<file path=xl/sharedStrings.xml><?xml version="1.0" encoding="utf-8"?>
<sst xmlns="http://schemas.openxmlformats.org/spreadsheetml/2006/main" count="297" uniqueCount="164">
  <si>
    <t>Leerlingtelling</t>
  </si>
  <si>
    <t>4-7 jaar</t>
  </si>
  <si>
    <t>vanaf 8 jaar</t>
  </si>
  <si>
    <t xml:space="preserve">totaal </t>
  </si>
  <si>
    <t>waarvan gewichtsleerling:</t>
  </si>
  <si>
    <t>Gewichtenregeling</t>
  </si>
  <si>
    <t xml:space="preserve">Schoolgewicht </t>
  </si>
  <si>
    <t>Genormeerd aantal groepen</t>
  </si>
  <si>
    <t>School zonder nevenvestiging</t>
  </si>
  <si>
    <t>Genormeerd bruto vloeroppervlak</t>
  </si>
  <si>
    <t>Hoofdvestiging</t>
  </si>
  <si>
    <t xml:space="preserve">Nevenvestiging </t>
  </si>
  <si>
    <t>Nevenvestiging 2</t>
  </si>
  <si>
    <t>www.poraad.nl</t>
  </si>
  <si>
    <t>Nevenvestiging 3</t>
  </si>
  <si>
    <t>aantal vestigingen (incl. hoofdvestiging)</t>
  </si>
  <si>
    <t xml:space="preserve">br. grondopp. </t>
  </si>
  <si>
    <t>groepen</t>
  </si>
  <si>
    <t>(A)</t>
  </si>
  <si>
    <t xml:space="preserve">Totaal </t>
  </si>
  <si>
    <t>Vast bedrag</t>
  </si>
  <si>
    <t>Genormeerde ruimtebehoefte (m² bvo)</t>
  </si>
  <si>
    <t>Variabel bedrag per m² bvo</t>
  </si>
  <si>
    <t>Gebouwonderhoud</t>
  </si>
  <si>
    <t>Toevoeging MI t.b.v. buitenonderhoud</t>
  </si>
  <si>
    <t>MI - vergoeding t.b.v. buitenonderhoud</t>
  </si>
  <si>
    <t>Totale MI-vergoeding (onderhoud)</t>
  </si>
  <si>
    <t>Meerjarenonderhoudsplan</t>
  </si>
  <si>
    <t>Jaar</t>
  </si>
  <si>
    <t>€ / per m² bvo</t>
  </si>
  <si>
    <t xml:space="preserve">Onderhoudskosten </t>
  </si>
  <si>
    <t>Capaciteit van het schoolgebouw</t>
  </si>
  <si>
    <t>m² bvo</t>
  </si>
  <si>
    <t>Totaal</t>
  </si>
  <si>
    <t>nee</t>
  </si>
  <si>
    <t>MI-vergoeding</t>
  </si>
  <si>
    <t>Onderhoudslasten</t>
  </si>
  <si>
    <t>MI vergoeding (variabel)</t>
  </si>
  <si>
    <t>MI vergoeding (vast)</t>
  </si>
  <si>
    <t>Index</t>
  </si>
  <si>
    <t>MI - vergoeding totaal</t>
  </si>
  <si>
    <t>Indexatie</t>
  </si>
  <si>
    <t>'15</t>
  </si>
  <si>
    <t>'16</t>
  </si>
  <si>
    <t>'17</t>
  </si>
  <si>
    <t>'18</t>
  </si>
  <si>
    <t>'19</t>
  </si>
  <si>
    <t>'20</t>
  </si>
  <si>
    <t>'21</t>
  </si>
  <si>
    <t>'22</t>
  </si>
  <si>
    <t>'23</t>
  </si>
  <si>
    <t>'24</t>
  </si>
  <si>
    <t>Saldo</t>
  </si>
  <si>
    <t>totaal</t>
  </si>
  <si>
    <t>per jaar</t>
  </si>
  <si>
    <t>School:</t>
  </si>
  <si>
    <t>ja</t>
  </si>
  <si>
    <t>Indexatie onderhoudskosten inbegrepen</t>
  </si>
  <si>
    <t>Inleiding</t>
  </si>
  <si>
    <t>Indexatie vanaf 2015 (per jaar)</t>
  </si>
  <si>
    <t>06-22578557</t>
  </si>
  <si>
    <t>Verantwoording</t>
  </si>
  <si>
    <t xml:space="preserve">Adviseur Maarten Groenen </t>
  </si>
  <si>
    <t xml:space="preserve">Jaar </t>
  </si>
  <si>
    <t>Boven streefwaarde</t>
  </si>
  <si>
    <t>Onder streefwaarde</t>
  </si>
  <si>
    <r>
      <t xml:space="preserve">€ / per  m² </t>
    </r>
    <r>
      <rPr>
        <u/>
        <sz val="10"/>
        <color theme="0"/>
        <rFont val="Trebuchet MS"/>
        <family val="2"/>
      </rPr>
      <t>genormeerde</t>
    </r>
    <r>
      <rPr>
        <sz val="10"/>
        <color theme="0"/>
        <rFont val="Trebuchet MS"/>
        <family val="2"/>
      </rPr>
      <t xml:space="preserve"> ruimtebehoefte</t>
    </r>
  </si>
  <si>
    <r>
      <t xml:space="preserve">€ / per m² bvo </t>
    </r>
    <r>
      <rPr>
        <u/>
        <sz val="10"/>
        <color theme="0"/>
        <rFont val="Trebuchet MS"/>
        <family val="2"/>
      </rPr>
      <t>werkelijke</t>
    </r>
    <r>
      <rPr>
        <sz val="10"/>
        <color theme="0"/>
        <rFont val="Trebuchet MS"/>
        <family val="2"/>
      </rPr>
      <t xml:space="preserve"> capaciteit schoolgebouw</t>
    </r>
  </si>
  <si>
    <t>Resultaten rekentool 'Financiële impact overheveling buitenonderhoud PO'</t>
  </si>
  <si>
    <t>maarten.groenen@icsadviseurs.nl</t>
  </si>
  <si>
    <t>School</t>
  </si>
  <si>
    <t>Onderhoud-binnenkant</t>
  </si>
  <si>
    <t>Onderhoud - buitenkant</t>
  </si>
  <si>
    <t>Onderhoud - totaal</t>
  </si>
  <si>
    <t>Capaciteit</t>
  </si>
  <si>
    <t>€ /m² /jaar</t>
  </si>
  <si>
    <t>Saldo totale onderhoud - 10 jaar</t>
  </si>
  <si>
    <t>Saldo totale onderhoud  - 10 jaar</t>
  </si>
  <si>
    <t>Ja</t>
  </si>
  <si>
    <t>Nee</t>
  </si>
  <si>
    <t>* Component Gebouwonderhoud in de MI - vergoeding tussen 2007-2013 met gemiddeld 1,9% gestegen)</t>
  </si>
  <si>
    <t>Indexatiefactor</t>
  </si>
  <si>
    <t>Aantal leerlingen</t>
  </si>
  <si>
    <t>gewichtenregeling</t>
  </si>
  <si>
    <t>waarvan gewichtsleerling: 0,30</t>
  </si>
  <si>
    <t>waarvan gewichtsleerling: 1,20</t>
  </si>
  <si>
    <t>Bepalen schoolgewicht</t>
  </si>
  <si>
    <t>Schoolgewicht</t>
  </si>
  <si>
    <t>MI - vergoeding gebouwonderhoud (t.b.v. binnenonderhoud)</t>
  </si>
  <si>
    <t>Totale MI - vergoeding onderhoud</t>
  </si>
  <si>
    <t>Uitgangspunt index (vanaf 2015): 2%</t>
  </si>
  <si>
    <t>MI Vergoeding - binnenonderhoud (var)</t>
  </si>
  <si>
    <t>MI Vergoeding - buitenonderhoud (var)</t>
  </si>
  <si>
    <t>MI Vergoeding - onderhoud vast</t>
  </si>
  <si>
    <t>School 1</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</si>
  <si>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</si>
  <si>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</si>
  <si>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</si>
  <si>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</si>
  <si>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</si>
  <si>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</si>
  <si>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</si>
  <si>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</si>
  <si>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</si>
  <si>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</si>
  <si>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</si>
  <si>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</si>
  <si>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</si>
  <si>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</si>
  <si>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</si>
  <si>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</si>
  <si>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</si>
  <si>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</si>
  <si>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</si>
  <si>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</si>
  <si>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</si>
  <si>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</si>
  <si>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</si>
  <si>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</si>
  <si>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</si>
  <si>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</si>
  <si>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</si>
  <si>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</si>
  <si>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</si>
  <si>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</si>
  <si>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</si>
  <si>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</si>
  <si>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</si>
  <si>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</si>
  <si>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School 36</t>
  </si>
  <si>
    <t>School 37</t>
  </si>
  <si>
    <t>School 38</t>
  </si>
  <si>
    <t>School 39</t>
  </si>
  <si>
    <t>School 40</t>
  </si>
  <si>
    <t>Met Indexatie</t>
  </si>
  <si>
    <t>Eindresultaat</t>
  </si>
  <si>
    <t>Index (van 2014 naar 2015)</t>
  </si>
  <si>
    <t>Saldo onderhoud binnenkant - 10 jaar</t>
  </si>
  <si>
    <t>Totaal MI - vergoeding (huidig)</t>
  </si>
  <si>
    <t xml:space="preserve">Totaal Onderhoudslasten binnenkant </t>
  </si>
  <si>
    <t>Saldo onderhoud buitenkant - 10 jaar</t>
  </si>
  <si>
    <t>Totaal MI - vergoeding (aanvullend)</t>
  </si>
  <si>
    <t>Totaal Onderhoudslasten buitenkant</t>
  </si>
  <si>
    <t>2015-2024</t>
  </si>
  <si>
    <t>Post</t>
  </si>
  <si>
    <t>Bedrag</t>
  </si>
  <si>
    <t>Saldo onderhoud
buitenonderhoud</t>
  </si>
  <si>
    <t>Saldo onderhoud
buitenkant</t>
  </si>
  <si>
    <t xml:space="preserve">Uitgangspunt gemiddelde indexatie per jaar* </t>
  </si>
  <si>
    <t>Hoe werkt de rekentool?</t>
  </si>
  <si>
    <t>Voor vragen of opmerkingen over deze rekentool en het insturen van uw ingevulde rekentool kunt u terecht bij:</t>
  </si>
  <si>
    <t xml:space="preserve">Op 1 januari 2015 vindt in het primair onderwijs naar verwachting de zogenaamde 'overheveling van het buitenonderhoud' plaats. Vanaf die datum worden schoolbesturen volledig verantwoordelijk voor alle onderhoud en aanpassingen aan hun schoolgebouwen. Met deze gewijzigde verantwoordelijkheid verandert ook de bekostigingswijze. Vanaf 2015 ontvangen schoolbesturen voor deze nieuwe verantwoordelijkheid aanvullende middelen in hun materiële instandhoudingsvergoeding. De hoogte van deze aanvullende middelen bedraagt naar verwachting tussen de € 12,- en € 15,- per m² bvo. Er komt naar verwachting tevens een beperkte overgangsregeling voor kleine schoolbesturen, maar ook de concrete invulling daarvan is nog onbekend. Veel gemeenten en schoolbesturen worstelen momenteel met de vraag wat voor hen de werkelijke financiële impact is van deze regeling. Om dit inzicht te verkrijgen heeft ICSadviseurs een (vernieuwde) rekentool ontwikkeld, waarbij uw specifieke situatie inzichtelijk wordt gemaakt. De verwachte materiële instandhoudingsvergoeding voor onderhoud wordt op basis van de leerlingprognose bepaald en afgezet tegen de verwachte onderhoudslasten (uit het meerjarenonderhoudsplan). Met deze vernieuwde tool kunt u de financiële consequenties voor al uw scholen inzichtelijk maken. Tevens wordt inzichtelijk gemaakt of uw financiële situatie door de overheveling verbetert of verslechtert (ten opzichte van de huidige verdeling). Oftewel gaat de overheveling u een groter of kleiner tekort (of overschot) opleveren ten aanzien van het onderhoud? Deze uitkomsten kunnen u helpen in de discussie omtrent de overheveling, maar ook bij het maken van strategische keuzes in bijvoorbeeld een Integraal Huisvestingsplan. </t>
  </si>
  <si>
    <t>De berekening van de materiële instandhoudingsvergoeding is gebaseerd op het door het ministerie van OCW gepubliceerde Programma's van eisen voor het jaar 2014. Wij nemen geen verantwoordelijkheid voor eventuele onjuistheden.</t>
  </si>
  <si>
    <t>Financiële impact overheveling buitenonderhoud PO:</t>
  </si>
  <si>
    <t xml:space="preserve">Materiële instandhoudingsvergoeding </t>
  </si>
  <si>
    <t>Zijn de onderhoudslasten al geïndexeerd?</t>
  </si>
  <si>
    <t>In welk jaar is het MOP opgesteld?</t>
  </si>
  <si>
    <r>
      <t xml:space="preserve">Toelichting </t>
    </r>
    <r>
      <rPr>
        <b/>
        <u/>
        <sz val="14"/>
        <rFont val="Trebuchet MS"/>
        <family val="2"/>
      </rPr>
      <t>vernieuwde</t>
    </r>
    <r>
      <rPr>
        <b/>
        <sz val="14"/>
        <rFont val="Trebuchet MS"/>
        <family val="2"/>
      </rPr>
      <t xml:space="preserve"> rekentool 'Financi</t>
    </r>
    <r>
      <rPr>
        <b/>
        <sz val="14"/>
        <rFont val="Calibri"/>
        <family val="2"/>
      </rPr>
      <t>ë</t>
    </r>
    <r>
      <rPr>
        <b/>
        <sz val="14"/>
        <rFont val="Trebuchet MS"/>
        <family val="2"/>
      </rPr>
      <t>le impact overheveling buitenonderhoud PO'</t>
    </r>
  </si>
  <si>
    <t>Resultaat 'Financiële impact overheveling buitenonderhoud PO'</t>
  </si>
  <si>
    <t>Naam school :</t>
  </si>
  <si>
    <r>
      <rPr>
        <b/>
        <sz val="10"/>
        <color rgb="FFFF0000"/>
        <rFont val="Trebuchet MS"/>
        <family val="2"/>
      </rPr>
      <t>Opbouwen landelijke database - Helpt u mee?</t>
    </r>
    <r>
      <rPr>
        <sz val="10"/>
        <color rgb="FFFF0000"/>
        <rFont val="Trebuchet MS"/>
        <family val="2"/>
      </rPr>
      <t xml:space="preserve">
Landelijk is er volop discussie over de verwachte impact van de aanstaande overheveling van het buitenonderhoud. Om hierover realistische uitspraken te kunnen doen is (werkelijke) informatie uit de praktijk nodig. ICSadviseurs werkt aan een landelijke database om een realistisch beeld te kunnen schetsen van de werkelijke impact van de aanstaande overheveling. Graag ontvangen wij ook uw gegevens voor deze database. Uw gegevens zullen vanzelfsprekend vertrouwelijk worden gebruikt en geanonimiseerd. Natuurlijk zullen wij onze bevindingen uit deze database met u delen, zodat ook u beschikt over een waardevolle landelijke referentie. Meer informatie over deze database volgt via</t>
    </r>
    <r>
      <rPr>
        <sz val="10"/>
        <color rgb="FF0070C0"/>
        <rFont val="Trebuchet MS"/>
        <family val="2"/>
      </rPr>
      <t xml:space="preserve"> </t>
    </r>
    <r>
      <rPr>
        <sz val="10"/>
        <color rgb="FF0000FF"/>
        <rFont val="Trebuchet MS"/>
        <family val="2"/>
      </rPr>
      <t>www.icsadviseurs.nl</t>
    </r>
    <r>
      <rPr>
        <sz val="10"/>
        <color rgb="FFFF0000"/>
        <rFont val="Trebuchet MS"/>
        <family val="2"/>
      </rPr>
      <t>.</t>
    </r>
  </si>
  <si>
    <t>Bouwjaar</t>
  </si>
  <si>
    <r>
      <t xml:space="preserve">Er zijn 2 invulbladen die moeten worden ingevuld: </t>
    </r>
    <r>
      <rPr>
        <b/>
        <sz val="10"/>
        <rFont val="Trebuchet MS"/>
        <family val="2"/>
      </rPr>
      <t>'Invulblad - Onderhoudskosten'</t>
    </r>
    <r>
      <rPr>
        <sz val="10"/>
        <rFont val="Trebuchet MS"/>
        <family val="2"/>
      </rPr>
      <t xml:space="preserve"> en </t>
    </r>
    <r>
      <rPr>
        <b/>
        <sz val="10"/>
        <rFont val="Trebuchet MS"/>
        <family val="2"/>
      </rPr>
      <t>'Invulblad - Leerlingprognoses'</t>
    </r>
    <r>
      <rPr>
        <sz val="10"/>
        <rFont val="Trebuchet MS"/>
        <family val="2"/>
      </rPr>
      <t xml:space="preserve">. Op deze invulbladen dienen </t>
    </r>
    <r>
      <rPr>
        <b/>
        <sz val="10"/>
        <rFont val="Trebuchet MS"/>
        <family val="2"/>
      </rPr>
      <t>alle lichtgeel gekleurde cellen dienen te worden ingevuld</t>
    </r>
    <r>
      <rPr>
        <sz val="10"/>
        <rFont val="Trebuchet MS"/>
        <family val="2"/>
      </rPr>
      <t xml:space="preserve">. De rekentool is geschikt voor maximaal 40 scholen. 
</t>
    </r>
    <r>
      <rPr>
        <u/>
        <sz val="10"/>
        <rFont val="Trebuchet MS"/>
        <family val="2"/>
      </rPr>
      <t>'Invulblad - Onderhoudskosten'</t>
    </r>
    <r>
      <rPr>
        <sz val="10"/>
        <rFont val="Trebuchet MS"/>
        <family val="2"/>
      </rPr>
      <t xml:space="preserve">: Per school dienen de kosten voor de uitvoering van het onderhoud per jaar te worden ingevuld voor de periode 2015 - 2024. Hierbij kan onderscheid worden gemaakt tussen onderhoud dat ten laste van het bevoegd gezag (schoolbestuur) en de gemeente. U kunt dus ook alleen de totale onderhoudslasten invullen. Verder dient te worden aangegeven of de ingevulde bedragen reeds zijn geïndexeerd (voor prijsontwikkeling). Indien dit niet het geval is, dient te worden aangegeven in welk jaar het onderhoudsplan is opgesteld. Verder dient nog per school de capaciteit (in m² bvo) en het bouwjaar te worden aangegeven. Ten slotte dient op dit invulblad de naam van de school te worden ingevuld.
</t>
    </r>
    <r>
      <rPr>
        <u/>
        <sz val="10"/>
        <rFont val="Trebuchet MS"/>
        <family val="2"/>
      </rPr>
      <t>'Invulblad - Leerlingprognoses'</t>
    </r>
    <r>
      <rPr>
        <sz val="10"/>
        <rFont val="Trebuchet MS"/>
        <family val="2"/>
      </rPr>
      <t xml:space="preserve">: Per school dient het aantal leerlingen te worden ingevuld, waarbij onderscheid wordt gemaakt tussen leerlingen van 4 tot en met 7 en vanaf 8 jaar en aantal leerlingen met 'gewicht' dient te worden aangegeven.  Er is geen rekening gehouden met een mogelijke ingroeiregeling. 
</t>
    </r>
    <r>
      <rPr>
        <u/>
        <sz val="10"/>
        <rFont val="Trebuchet MS"/>
        <family val="2"/>
      </rPr>
      <t>Hoogte 'toevoeging materiële instandhoudingsvergoeding'</t>
    </r>
    <r>
      <rPr>
        <sz val="10"/>
        <rFont val="Trebuchet MS"/>
        <family val="2"/>
      </rPr>
      <t xml:space="preserve">: De enige variabele, die u kunt aanpassen, is de hoogte van de toevoeging aan materiele instandhoudingsvergoeding ten behoeve van het buitenonderhoud. De verwachting is dat de hoogte van deze toevoeging tussen de € 12 - € 15 per m² bvo zal liggen. In het model  wordt nu uitgegaan van een bedrag van € 12,50 per m² bvo. </t>
    </r>
  </si>
  <si>
    <t>De Groene Vlinder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</si>
</sst>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 #,##0;&quot;€&quot;\ \-#,##0"/>
    <numFmt numFmtId="44" formatCode="_ &quot;€&quot;\ * #,##0.00_ ;_ &quot;€&quot;\ * \-#,##0.00_ ;_ &quot;€&quot;\ * &quot;-&quot;??_ ;_ @_ "/>
    <numFmt numFmtId="164" formatCode="_-&quot;€&quot;\ * #,##0_-;_-&quot;€&quot;\ * #,##0\-;_-&quot;€&quot;\ * &quot;-&quot;??_-;_-@_-"/>
    <numFmt numFmtId="165" formatCode="_-&quot;€&quot;\ * #,##0.00_-;_-&quot;€&quot;\ * #,##0.00\-;_-&quot;€&quot;\ * &quot;-&quot;??_-;_-@_-"/>
    <numFmt numFmtId="166" formatCode="_ &quot;€&quot;\ * #,##0_ ;_ &quot;€&quot;\ * \-#,##0_ ;_ &quot;€&quot;\ * &quot;-&quot;??_ ;_ @_ "/>
    <numFmt numFmtId="167" formatCode="_ [$€-413]\ * #,##0_ ;_ [$€-413]\ * \-#,##0_ ;_ [$€-413]\ * &quot;-&quot;??_ ;_ @_ "/>
    <numFmt numFmtId="168" formatCode="_ [$€-413]\ * #,##0_ ;_ [$€-413]\ * \-#,##0_ ;_ [$€-413]\ * &quot;-&quot;_ ;_ @_ "/>
    <numFmt numFmtId="169" formatCode="0.0000"/>
    <numFmt numFmtId="170" formatCode="0.000"/>
    <numFmt numFmtId="171" formatCode="0.0%"/>
    <numFmt numFmtId="172" formatCode="[$-413]d/mmm/yy;@"/>
  </numFmts>
  <fonts count="51" x14ac:knownFonts="1">
    <font>
      <sz val="11"/>
      <color theme="1"/>
      <name val="Calibri"/>
      <family val="2"/>
      <scheme val="minor"/>
    </font>
    <font>
      <sz val="11"/>
      <color theme="1"/>
      <name val="Calibri"/>
      <family val="2"/>
      <scheme val="minor"/>
    </font>
    <font>
      <sz val="10"/>
      <name val="Arial"/>
      <family val="2"/>
    </font>
    <font>
      <sz val="10"/>
      <name val="Calibri"/>
      <family val="2"/>
    </font>
    <font>
      <sz val="10"/>
      <name val="Arial"/>
      <family val="2"/>
    </font>
    <font>
      <sz val="10"/>
      <name val="Trebuchet MS"/>
      <family val="2"/>
    </font>
    <font>
      <i/>
      <sz val="10"/>
      <name val="Trebuchet MS"/>
      <family val="2"/>
    </font>
    <font>
      <b/>
      <i/>
      <sz val="10"/>
      <name val="Trebuchet MS"/>
      <family val="2"/>
    </font>
    <font>
      <b/>
      <sz val="10"/>
      <name val="Trebuchet MS"/>
      <family val="2"/>
    </font>
    <font>
      <b/>
      <sz val="10"/>
      <color rgb="FFC00000"/>
      <name val="Trebuchet MS"/>
      <family val="2"/>
    </font>
    <font>
      <sz val="10"/>
      <color rgb="FFC00000"/>
      <name val="Trebuchet MS"/>
      <family val="2"/>
    </font>
    <font>
      <b/>
      <i/>
      <sz val="10"/>
      <color rgb="FFC00000"/>
      <name val="Trebuchet MS"/>
      <family val="2"/>
    </font>
    <font>
      <b/>
      <sz val="10"/>
      <color theme="0"/>
      <name val="Trebuchet MS"/>
      <family val="2"/>
    </font>
    <font>
      <i/>
      <sz val="10"/>
      <color theme="0"/>
      <name val="Trebuchet MS"/>
      <family val="2"/>
    </font>
    <font>
      <sz val="10"/>
      <color theme="0"/>
      <name val="Trebuchet MS"/>
      <family val="2"/>
    </font>
    <font>
      <sz val="10"/>
      <color theme="4" tint="0.79998168889431442"/>
      <name val="Trebuchet MS"/>
      <family val="2"/>
    </font>
    <font>
      <b/>
      <sz val="12"/>
      <color theme="0"/>
      <name val="Trebuchet MS"/>
      <family val="2"/>
    </font>
    <font>
      <b/>
      <sz val="18"/>
      <color theme="0"/>
      <name val="Trebuchet MS"/>
      <family val="2"/>
    </font>
    <font>
      <sz val="14"/>
      <name val="Calibri"/>
      <family val="2"/>
    </font>
    <font>
      <sz val="14"/>
      <color theme="1"/>
      <name val="Calibri"/>
      <family val="2"/>
    </font>
    <font>
      <sz val="14"/>
      <name val="Trebuchet MS"/>
      <family val="2"/>
    </font>
    <font>
      <b/>
      <sz val="14"/>
      <name val="Trebuchet MS"/>
      <family val="2"/>
    </font>
    <font>
      <sz val="10"/>
      <color theme="3" tint="0.79998168889431442"/>
      <name val="Trebuchet MS"/>
      <family val="2"/>
    </font>
    <font>
      <sz val="11"/>
      <color theme="1"/>
      <name val="Trebuchet MS"/>
      <family val="2"/>
    </font>
    <font>
      <b/>
      <sz val="11"/>
      <color theme="0"/>
      <name val="Trebuchet MS"/>
      <family val="2"/>
    </font>
    <font>
      <u/>
      <sz val="11"/>
      <color theme="10"/>
      <name val="Calibri"/>
      <family val="2"/>
      <scheme val="minor"/>
    </font>
    <font>
      <b/>
      <sz val="14"/>
      <name val="Calibri"/>
      <family val="2"/>
    </font>
    <font>
      <sz val="18"/>
      <color rgb="FF002060"/>
      <name val="Trebuchet MS"/>
      <family val="2"/>
    </font>
    <font>
      <b/>
      <sz val="12"/>
      <color rgb="FF002060"/>
      <name val="Trebuchet MS"/>
      <family val="2"/>
    </font>
    <font>
      <b/>
      <sz val="10"/>
      <color rgb="FF002060"/>
      <name val="Trebuchet MS"/>
      <family val="2"/>
    </font>
    <font>
      <b/>
      <i/>
      <sz val="10"/>
      <color rgb="FF002060"/>
      <name val="Trebuchet MS"/>
      <family val="2"/>
    </font>
    <font>
      <b/>
      <sz val="18"/>
      <color rgb="FF002060"/>
      <name val="Trebuchet MS"/>
      <family val="2"/>
    </font>
    <font>
      <b/>
      <sz val="11"/>
      <color rgb="FF002060"/>
      <name val="Trebuchet MS"/>
      <family val="2"/>
    </font>
    <font>
      <u/>
      <sz val="10"/>
      <color theme="0"/>
      <name val="Trebuchet MS"/>
      <family val="2"/>
    </font>
    <font>
      <sz val="8"/>
      <color theme="0"/>
      <name val="Trebuchet MS"/>
      <family val="2"/>
    </font>
    <font>
      <b/>
      <sz val="11"/>
      <color theme="1"/>
      <name val="Calibri"/>
      <family val="2"/>
      <scheme val="minor"/>
    </font>
    <font>
      <b/>
      <sz val="11"/>
      <color theme="1"/>
      <name val="Trebuchet MS"/>
      <family val="2"/>
    </font>
    <font>
      <b/>
      <sz val="14"/>
      <color rgb="FFC00000"/>
      <name val="Trebuchet MS"/>
      <family val="2"/>
    </font>
    <font>
      <b/>
      <sz val="11"/>
      <color rgb="FFC00000"/>
      <name val="Calibri"/>
      <family val="2"/>
      <scheme val="minor"/>
    </font>
    <font>
      <sz val="11"/>
      <name val="Calibri"/>
      <family val="2"/>
      <scheme val="minor"/>
    </font>
    <font>
      <b/>
      <sz val="10"/>
      <color theme="3" tint="-0.249977111117893"/>
      <name val="Trebuchet MS"/>
      <family val="2"/>
    </font>
    <font>
      <b/>
      <sz val="12"/>
      <name val="Trebuchet MS"/>
      <family val="2"/>
    </font>
    <font>
      <sz val="11"/>
      <color theme="0"/>
      <name val="Calibri"/>
      <family val="2"/>
      <scheme val="minor"/>
    </font>
    <font>
      <sz val="10"/>
      <color theme="0"/>
      <name val="Calibri"/>
      <family val="2"/>
    </font>
    <font>
      <b/>
      <sz val="11"/>
      <name val="Trebuchet MS"/>
      <family val="2"/>
    </font>
    <font>
      <b/>
      <u/>
      <sz val="14"/>
      <name val="Trebuchet MS"/>
      <family val="2"/>
    </font>
    <font>
      <u/>
      <sz val="10"/>
      <name val="Trebuchet MS"/>
      <family val="2"/>
    </font>
    <font>
      <b/>
      <sz val="10"/>
      <color rgb="FFFF0000"/>
      <name val="Trebuchet MS"/>
      <family val="2"/>
    </font>
    <font>
      <sz val="10"/>
      <color rgb="FFFF0000"/>
      <name val="Trebuchet MS"/>
      <family val="2"/>
    </font>
    <font>
      <sz val="10"/>
      <color rgb="FF0070C0"/>
      <name val="Trebuchet MS"/>
      <family val="2"/>
    </font>
    <font>
      <sz val="10"/>
      <color rgb="FF0000FF"/>
      <name val="Trebuchet MS"/>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rgb="FFFFFFCC"/>
        <bgColor indexed="64"/>
      </patternFill>
    </fill>
    <fill>
      <patternFill patternType="solid">
        <fgColor rgb="FF3295C6"/>
        <bgColor indexed="64"/>
      </patternFill>
    </fill>
    <fill>
      <patternFill patternType="solid">
        <fgColor rgb="FF002060"/>
        <bgColor indexed="64"/>
      </patternFill>
    </fill>
    <fill>
      <patternFill patternType="solid">
        <fgColor theme="1"/>
        <bgColor indexed="64"/>
      </patternFill>
    </fill>
    <fill>
      <patternFill patternType="solid">
        <fgColor theme="4"/>
        <bgColor indexed="64"/>
      </patternFill>
    </fill>
    <fill>
      <patternFill patternType="solid">
        <fgColor theme="4" tint="0.59999389629810485"/>
        <bgColor indexed="64"/>
      </patternFill>
    </fill>
    <fill>
      <patternFill patternType="solid">
        <fgColor rgb="FFFFFF66"/>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tint="-4.9989318521683403E-2"/>
      </right>
      <top/>
      <bottom style="thin">
        <color indexed="64"/>
      </bottom>
      <diagonal/>
    </border>
    <border>
      <left style="thin">
        <color theme="0" tint="-4.9989318521683403E-2"/>
      </left>
      <right style="thin">
        <color theme="0" tint="-4.9989318521683403E-2"/>
      </right>
      <top/>
      <bottom style="thin">
        <color indexed="64"/>
      </bottom>
      <diagonal/>
    </border>
    <border>
      <left style="thin">
        <color theme="0" tint="-4.9989318521683403E-2"/>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274">
    <xf numFmtId="0" fontId="0" fillId="0" borderId="0" xfId="0"/>
    <xf numFmtId="0" fontId="3" fillId="3" borderId="0" xfId="2" applyFont="1" applyFill="1" applyBorder="1" applyProtection="1"/>
    <xf numFmtId="0" fontId="3" fillId="4" borderId="0" xfId="2" applyFont="1" applyFill="1" applyBorder="1" applyProtection="1"/>
    <xf numFmtId="1" fontId="12" fillId="6" borderId="0" xfId="2" applyNumberFormat="1" applyFont="1" applyFill="1" applyBorder="1" applyAlignment="1" applyProtection="1">
      <alignment horizontal="center"/>
    </xf>
    <xf numFmtId="1" fontId="14" fillId="6" borderId="0" xfId="2" applyNumberFormat="1" applyFont="1" applyFill="1" applyBorder="1" applyAlignment="1" applyProtection="1">
      <alignment horizontal="center"/>
    </xf>
    <xf numFmtId="44" fontId="12" fillId="6" borderId="0" xfId="2" applyNumberFormat="1" applyFont="1" applyFill="1" applyBorder="1" applyAlignment="1" applyProtection="1">
      <alignment horizontal="left"/>
    </xf>
    <xf numFmtId="0" fontId="18" fillId="4" borderId="0" xfId="2" applyFont="1" applyFill="1" applyBorder="1" applyProtection="1"/>
    <xf numFmtId="0" fontId="18" fillId="3" borderId="0" xfId="2" applyFont="1" applyFill="1" applyBorder="1" applyProtection="1"/>
    <xf numFmtId="0" fontId="5" fillId="4" borderId="0" xfId="2" applyFont="1" applyFill="1" applyBorder="1" applyProtection="1"/>
    <xf numFmtId="0" fontId="20" fillId="4" borderId="0" xfId="2" applyFont="1" applyFill="1" applyBorder="1" applyProtection="1"/>
    <xf numFmtId="0" fontId="22" fillId="4" borderId="0" xfId="2" quotePrefix="1" applyFont="1" applyFill="1" applyBorder="1" applyAlignment="1" applyProtection="1">
      <alignment horizontal="center"/>
    </xf>
    <xf numFmtId="5" fontId="5" fillId="4" borderId="0" xfId="2" applyNumberFormat="1" applyFont="1" applyFill="1" applyBorder="1" applyProtection="1"/>
    <xf numFmtId="0" fontId="5" fillId="3" borderId="0" xfId="2" applyFont="1" applyFill="1" applyBorder="1" applyProtection="1"/>
    <xf numFmtId="0" fontId="5" fillId="4" borderId="0" xfId="2" applyFont="1" applyFill="1" applyBorder="1" applyAlignment="1" applyProtection="1">
      <alignment wrapText="1"/>
    </xf>
    <xf numFmtId="0" fontId="8" fillId="4" borderId="0" xfId="2" applyFont="1" applyFill="1" applyBorder="1" applyProtection="1"/>
    <xf numFmtId="0" fontId="5" fillId="4" borderId="0" xfId="2" quotePrefix="1" applyFont="1" applyFill="1" applyBorder="1" applyAlignment="1" applyProtection="1">
      <alignment wrapText="1"/>
    </xf>
    <xf numFmtId="0" fontId="25" fillId="4" borderId="0" xfId="7" applyFill="1" applyBorder="1" applyProtection="1"/>
    <xf numFmtId="0" fontId="21" fillId="4" borderId="0" xfId="2" applyFont="1" applyFill="1" applyBorder="1" applyProtection="1"/>
    <xf numFmtId="44" fontId="16" fillId="9" borderId="0" xfId="2" applyNumberFormat="1" applyFont="1" applyFill="1" applyBorder="1" applyAlignment="1" applyProtection="1">
      <alignment horizontal="right"/>
    </xf>
    <xf numFmtId="165" fontId="8" fillId="7" borderId="0" xfId="0" applyNumberFormat="1" applyFont="1" applyFill="1" applyBorder="1" applyAlignment="1" applyProtection="1">
      <alignment vertical="center"/>
      <protection locked="0"/>
    </xf>
    <xf numFmtId="0" fontId="5" fillId="4" borderId="0" xfId="2" applyFont="1" applyFill="1" applyBorder="1" applyAlignment="1" applyProtection="1">
      <alignment horizontal="left"/>
    </xf>
    <xf numFmtId="9" fontId="5" fillId="4" borderId="0" xfId="3" applyFont="1" applyFill="1" applyBorder="1" applyAlignment="1" applyProtection="1">
      <alignment horizontal="center"/>
    </xf>
    <xf numFmtId="0" fontId="5" fillId="3" borderId="1" xfId="2" applyFont="1" applyFill="1" applyBorder="1" applyProtection="1"/>
    <xf numFmtId="0" fontId="5" fillId="3" borderId="2" xfId="2" applyFont="1" applyFill="1" applyBorder="1" applyProtection="1"/>
    <xf numFmtId="0" fontId="6" fillId="3" borderId="2" xfId="2" applyFont="1" applyFill="1" applyBorder="1" applyAlignment="1" applyProtection="1">
      <alignment horizontal="right"/>
    </xf>
    <xf numFmtId="0" fontId="5" fillId="3" borderId="2" xfId="2" applyFont="1" applyFill="1" applyBorder="1" applyAlignment="1" applyProtection="1">
      <alignment horizontal="left"/>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3" fillId="2" borderId="0" xfId="2" applyFont="1" applyFill="1" applyBorder="1" applyProtection="1"/>
    <xf numFmtId="0" fontId="5" fillId="3" borderId="4" xfId="2" applyFont="1" applyFill="1" applyBorder="1" applyProtection="1"/>
    <xf numFmtId="0" fontId="14" fillId="8" borderId="0" xfId="2" applyFont="1" applyFill="1" applyBorder="1" applyProtection="1"/>
    <xf numFmtId="0" fontId="8" fillId="3" borderId="0" xfId="2" applyFont="1" applyFill="1" applyBorder="1" applyProtection="1"/>
    <xf numFmtId="0" fontId="7" fillId="8" borderId="0" xfId="2" applyFont="1" applyFill="1" applyBorder="1" applyAlignment="1" applyProtection="1">
      <alignment horizontal="center"/>
    </xf>
    <xf numFmtId="0" fontId="14" fillId="8" borderId="0" xfId="2" applyFont="1" applyFill="1" applyBorder="1" applyAlignment="1" applyProtection="1">
      <alignment horizontal="left"/>
    </xf>
    <xf numFmtId="0" fontId="5" fillId="8" borderId="0" xfId="2" applyFont="1" applyFill="1" applyBorder="1" applyProtection="1"/>
    <xf numFmtId="0" fontId="7" fillId="3" borderId="5" xfId="2" applyFont="1" applyFill="1" applyBorder="1" applyAlignment="1" applyProtection="1">
      <alignment horizontal="center"/>
    </xf>
    <xf numFmtId="0" fontId="12" fillId="8" borderId="0" xfId="2" applyFont="1" applyFill="1" applyBorder="1" applyAlignment="1" applyProtection="1">
      <alignment horizontal="left" vertical="center"/>
    </xf>
    <xf numFmtId="0" fontId="10" fillId="5" borderId="0" xfId="2" applyFont="1" applyFill="1" applyBorder="1" applyAlignment="1" applyProtection="1">
      <alignment vertical="center"/>
    </xf>
    <xf numFmtId="15" fontId="29" fillId="5" borderId="0" xfId="2" applyNumberFormat="1" applyFont="1" applyFill="1" applyBorder="1" applyAlignment="1" applyProtection="1">
      <alignment horizontal="center" vertical="center"/>
    </xf>
    <xf numFmtId="0" fontId="30" fillId="5" borderId="0" xfId="2" applyFont="1" applyFill="1" applyBorder="1" applyAlignment="1" applyProtection="1">
      <alignment horizontal="center"/>
    </xf>
    <xf numFmtId="0" fontId="29" fillId="3" borderId="0" xfId="2" applyFont="1" applyFill="1" applyBorder="1" applyProtection="1"/>
    <xf numFmtId="0" fontId="30" fillId="8" borderId="0" xfId="2" applyFont="1" applyFill="1" applyBorder="1" applyAlignment="1" applyProtection="1">
      <alignment horizontal="center"/>
    </xf>
    <xf numFmtId="0" fontId="11" fillId="8" borderId="0" xfId="2" applyFont="1" applyFill="1" applyBorder="1" applyAlignment="1" applyProtection="1">
      <alignment horizontal="center"/>
    </xf>
    <xf numFmtId="0" fontId="11" fillId="3" borderId="5" xfId="2" applyFont="1" applyFill="1" applyBorder="1" applyAlignment="1" applyProtection="1">
      <alignment horizontal="center"/>
    </xf>
    <xf numFmtId="0" fontId="10" fillId="5" borderId="0" xfId="2" applyFont="1" applyFill="1" applyBorder="1" applyProtection="1"/>
    <xf numFmtId="0" fontId="11" fillId="5" borderId="0" xfId="2" applyFont="1" applyFill="1" applyBorder="1" applyAlignment="1" applyProtection="1">
      <alignment horizontal="center"/>
    </xf>
    <xf numFmtId="0" fontId="9" fillId="3" borderId="0" xfId="2" applyFont="1" applyFill="1" applyBorder="1" applyProtection="1"/>
    <xf numFmtId="0" fontId="5" fillId="5" borderId="0" xfId="2" applyFont="1" applyFill="1" applyBorder="1" applyAlignment="1" applyProtection="1">
      <alignment horizontal="left"/>
    </xf>
    <xf numFmtId="0" fontId="5" fillId="5" borderId="0" xfId="2" applyFont="1" applyFill="1" applyBorder="1" applyAlignment="1" applyProtection="1">
      <alignment horizontal="center"/>
    </xf>
    <xf numFmtId="0" fontId="5" fillId="8" borderId="0" xfId="2" applyFont="1" applyFill="1" applyBorder="1" applyAlignment="1" applyProtection="1">
      <alignment horizontal="center"/>
    </xf>
    <xf numFmtId="0" fontId="5" fillId="3" borderId="5" xfId="2" applyFont="1" applyFill="1" applyBorder="1" applyAlignment="1" applyProtection="1">
      <alignment horizontal="center"/>
    </xf>
    <xf numFmtId="0" fontId="12" fillId="8" borderId="0" xfId="2" applyFont="1" applyFill="1" applyBorder="1" applyAlignment="1" applyProtection="1">
      <alignment horizontal="left"/>
    </xf>
    <xf numFmtId="0" fontId="12" fillId="6" borderId="0" xfId="2" applyFont="1" applyFill="1" applyBorder="1" applyAlignment="1" applyProtection="1">
      <alignment horizontal="center"/>
    </xf>
    <xf numFmtId="0" fontId="8" fillId="5" borderId="0" xfId="2" applyFont="1" applyFill="1" applyBorder="1" applyAlignment="1" applyProtection="1">
      <alignment horizontal="center"/>
    </xf>
    <xf numFmtId="0" fontId="8" fillId="8" borderId="0" xfId="2" applyFont="1" applyFill="1" applyBorder="1" applyAlignment="1" applyProtection="1">
      <alignment horizontal="center"/>
    </xf>
    <xf numFmtId="0" fontId="8" fillId="3" borderId="5" xfId="2" applyFont="1" applyFill="1" applyBorder="1" applyAlignment="1" applyProtection="1">
      <alignment horizontal="center"/>
    </xf>
    <xf numFmtId="0" fontId="13" fillId="8" borderId="0" xfId="2" applyFont="1" applyFill="1" applyBorder="1" applyAlignment="1" applyProtection="1">
      <alignment horizontal="left"/>
    </xf>
    <xf numFmtId="2" fontId="14" fillId="8" borderId="0" xfId="2" applyNumberFormat="1" applyFont="1" applyFill="1" applyBorder="1" applyAlignment="1" applyProtection="1">
      <alignment horizontal="left"/>
    </xf>
    <xf numFmtId="2" fontId="6" fillId="5" borderId="0" xfId="2" applyNumberFormat="1" applyFont="1" applyFill="1" applyBorder="1" applyAlignment="1" applyProtection="1">
      <alignment horizontal="center"/>
    </xf>
    <xf numFmtId="1" fontId="5" fillId="5" borderId="0" xfId="2" applyNumberFormat="1" applyFont="1" applyFill="1" applyBorder="1" applyAlignment="1" applyProtection="1">
      <alignment horizontal="center"/>
    </xf>
    <xf numFmtId="1" fontId="5" fillId="8" borderId="0" xfId="2" applyNumberFormat="1" applyFont="1" applyFill="1" applyBorder="1" applyAlignment="1" applyProtection="1">
      <alignment horizontal="center"/>
    </xf>
    <xf numFmtId="1" fontId="5" fillId="3" borderId="5" xfId="2" applyNumberFormat="1" applyFont="1" applyFill="1" applyBorder="1" applyAlignment="1" applyProtection="1">
      <alignment horizontal="center"/>
    </xf>
    <xf numFmtId="1" fontId="15" fillId="5" borderId="0" xfId="2" applyNumberFormat="1" applyFont="1" applyFill="1" applyBorder="1" applyAlignment="1" applyProtection="1">
      <alignment horizontal="center"/>
    </xf>
    <xf numFmtId="0" fontId="12" fillId="8" borderId="0" xfId="2" applyFont="1" applyFill="1" applyBorder="1" applyProtection="1"/>
    <xf numFmtId="0" fontId="8" fillId="5" borderId="0" xfId="2" applyFont="1" applyFill="1" applyBorder="1" applyProtection="1"/>
    <xf numFmtId="0" fontId="6" fillId="3" borderId="4" xfId="2" applyFont="1" applyFill="1" applyBorder="1" applyProtection="1"/>
    <xf numFmtId="0" fontId="5" fillId="8" borderId="0" xfId="2" applyFont="1" applyFill="1" applyBorder="1" applyAlignment="1" applyProtection="1">
      <alignment horizontal="left"/>
    </xf>
    <xf numFmtId="0" fontId="5" fillId="8" borderId="0" xfId="2" applyNumberFormat="1" applyFont="1" applyFill="1" applyBorder="1" applyAlignment="1" applyProtection="1">
      <alignment horizontal="center"/>
    </xf>
    <xf numFmtId="0" fontId="5" fillId="8" borderId="0" xfId="2" quotePrefix="1" applyNumberFormat="1" applyFont="1" applyFill="1" applyBorder="1" applyAlignment="1" applyProtection="1">
      <alignment horizontal="center"/>
    </xf>
    <xf numFmtId="0" fontId="5" fillId="3" borderId="5" xfId="2" applyFont="1" applyFill="1" applyBorder="1" applyProtection="1"/>
    <xf numFmtId="0" fontId="12" fillId="8" borderId="0" xfId="2" applyFont="1" applyFill="1" applyBorder="1" applyAlignment="1" applyProtection="1">
      <alignment horizontal="center"/>
    </xf>
    <xf numFmtId="0" fontId="13" fillId="8" borderId="0" xfId="2" applyFont="1" applyFill="1" applyBorder="1" applyProtection="1"/>
    <xf numFmtId="0" fontId="5" fillId="3" borderId="6" xfId="2" applyFont="1" applyFill="1" applyBorder="1" applyProtection="1"/>
    <xf numFmtId="0" fontId="5" fillId="3" borderId="10" xfId="2" applyFont="1" applyFill="1" applyBorder="1" applyProtection="1"/>
    <xf numFmtId="0" fontId="5" fillId="3" borderId="11" xfId="2" applyFont="1" applyFill="1" applyBorder="1" applyProtection="1"/>
    <xf numFmtId="0" fontId="5" fillId="3" borderId="11" xfId="2" applyFont="1" applyFill="1" applyBorder="1" applyAlignment="1" applyProtection="1">
      <alignment horizontal="left"/>
    </xf>
    <xf numFmtId="0" fontId="5" fillId="3" borderId="12" xfId="2" applyFont="1" applyFill="1" applyBorder="1" applyProtection="1"/>
    <xf numFmtId="0" fontId="5" fillId="3" borderId="13" xfId="2" applyFont="1" applyFill="1" applyBorder="1" applyProtection="1"/>
    <xf numFmtId="0" fontId="6" fillId="3" borderId="13" xfId="2" applyFont="1" applyFill="1" applyBorder="1" applyProtection="1"/>
    <xf numFmtId="0" fontId="5" fillId="3" borderId="13" xfId="2" applyFont="1" applyFill="1" applyBorder="1" applyAlignment="1" applyProtection="1">
      <alignment horizontal="left"/>
    </xf>
    <xf numFmtId="0" fontId="5" fillId="3" borderId="14" xfId="2" applyFont="1" applyFill="1" applyBorder="1" applyProtection="1"/>
    <xf numFmtId="0" fontId="3" fillId="3" borderId="0" xfId="2" applyFont="1" applyFill="1" applyBorder="1" applyAlignment="1" applyProtection="1">
      <alignment vertical="center"/>
    </xf>
    <xf numFmtId="0" fontId="5" fillId="4" borderId="0" xfId="2" applyFont="1" applyFill="1" applyBorder="1" applyAlignment="1" applyProtection="1">
      <alignment vertical="center"/>
    </xf>
    <xf numFmtId="0" fontId="5" fillId="3" borderId="1" xfId="2" applyFont="1" applyFill="1" applyBorder="1" applyAlignment="1" applyProtection="1">
      <alignment vertical="center"/>
    </xf>
    <xf numFmtId="0" fontId="5" fillId="3" borderId="2" xfId="2" applyFont="1" applyFill="1" applyBorder="1" applyAlignment="1" applyProtection="1">
      <alignment vertical="center"/>
    </xf>
    <xf numFmtId="0" fontId="6" fillId="3" borderId="2" xfId="2" applyFont="1" applyFill="1" applyBorder="1" applyAlignment="1" applyProtection="1">
      <alignment horizontal="right" vertical="center"/>
    </xf>
    <xf numFmtId="0" fontId="5" fillId="3" borderId="2" xfId="2" applyFont="1" applyFill="1" applyBorder="1" applyAlignment="1" applyProtection="1">
      <alignment horizontal="left" vertical="center"/>
    </xf>
    <xf numFmtId="0" fontId="7" fillId="3" borderId="2" xfId="2" applyFont="1" applyFill="1" applyBorder="1" applyAlignment="1" applyProtection="1">
      <alignment horizontal="center" vertical="center"/>
    </xf>
    <xf numFmtId="0" fontId="6" fillId="3" borderId="2" xfId="2" applyFont="1" applyFill="1" applyBorder="1" applyAlignment="1" applyProtection="1">
      <alignment vertical="center"/>
    </xf>
    <xf numFmtId="9" fontId="5" fillId="3" borderId="2" xfId="3" applyFont="1" applyFill="1" applyBorder="1" applyAlignment="1" applyProtection="1">
      <alignment horizontal="center" vertical="center"/>
    </xf>
    <xf numFmtId="164" fontId="5" fillId="3" borderId="2" xfId="2" applyNumberFormat="1" applyFont="1" applyFill="1" applyBorder="1" applyAlignment="1" applyProtection="1">
      <alignment vertical="center"/>
    </xf>
    <xf numFmtId="0" fontId="5" fillId="3" borderId="3" xfId="2" applyFont="1" applyFill="1" applyBorder="1" applyProtection="1"/>
    <xf numFmtId="0" fontId="5" fillId="3" borderId="4" xfId="2" applyFont="1" applyFill="1" applyBorder="1" applyAlignment="1" applyProtection="1">
      <alignment vertical="center"/>
    </xf>
    <xf numFmtId="0" fontId="14" fillId="8" borderId="0" xfId="2" applyFont="1" applyFill="1" applyBorder="1" applyAlignment="1" applyProtection="1">
      <alignment vertical="center"/>
    </xf>
    <xf numFmtId="0" fontId="14" fillId="8" borderId="0" xfId="2" applyFont="1" applyFill="1" applyBorder="1" applyAlignment="1" applyProtection="1">
      <alignment horizontal="left" vertical="center"/>
    </xf>
    <xf numFmtId="0" fontId="6" fillId="3" borderId="0" xfId="2" applyFont="1" applyFill="1" applyBorder="1" applyAlignment="1" applyProtection="1">
      <alignment vertical="center"/>
    </xf>
    <xf numFmtId="0" fontId="5" fillId="8" borderId="0" xfId="2" applyFont="1" applyFill="1" applyBorder="1" applyAlignment="1" applyProtection="1">
      <alignment vertical="center"/>
    </xf>
    <xf numFmtId="0" fontId="7" fillId="8" borderId="0" xfId="2" applyFont="1" applyFill="1" applyBorder="1" applyAlignment="1" applyProtection="1">
      <alignment horizontal="center" vertical="center"/>
    </xf>
    <xf numFmtId="15" fontId="28" fillId="5" borderId="0" xfId="2" applyNumberFormat="1" applyFont="1" applyFill="1" applyBorder="1" applyAlignment="1" applyProtection="1">
      <alignment horizontal="left" vertical="center"/>
    </xf>
    <xf numFmtId="15" fontId="9" fillId="5" borderId="0" xfId="2" applyNumberFormat="1" applyFont="1" applyFill="1" applyBorder="1" applyAlignment="1" applyProtection="1">
      <alignment horizontal="left" vertical="center"/>
    </xf>
    <xf numFmtId="0" fontId="11" fillId="5" borderId="0" xfId="2" applyFont="1" applyFill="1" applyBorder="1" applyAlignment="1" applyProtection="1">
      <alignment horizontal="center" vertical="center"/>
    </xf>
    <xf numFmtId="0" fontId="3" fillId="3" borderId="1" xfId="2" applyFont="1" applyFill="1" applyBorder="1" applyProtection="1"/>
    <xf numFmtId="0" fontId="3" fillId="3" borderId="2" xfId="2" applyFont="1" applyFill="1" applyBorder="1" applyProtection="1"/>
    <xf numFmtId="0" fontId="3" fillId="3" borderId="3" xfId="2" applyFont="1" applyFill="1" applyBorder="1" applyProtection="1"/>
    <xf numFmtId="0" fontId="12" fillId="6" borderId="0" xfId="2" applyFont="1" applyFill="1" applyBorder="1" applyAlignment="1" applyProtection="1">
      <alignment horizontal="center" vertical="center"/>
    </xf>
    <xf numFmtId="0" fontId="12" fillId="6" borderId="0" xfId="2" applyFont="1" applyFill="1" applyBorder="1" applyAlignment="1" applyProtection="1">
      <alignment horizontal="right" vertical="center"/>
    </xf>
    <xf numFmtId="0" fontId="12" fillId="6" borderId="0" xfId="2" applyFont="1" applyFill="1" applyBorder="1" applyAlignment="1" applyProtection="1">
      <alignment vertical="center"/>
    </xf>
    <xf numFmtId="0" fontId="5" fillId="5" borderId="0" xfId="2" applyFont="1" applyFill="1" applyBorder="1" applyAlignment="1" applyProtection="1">
      <alignment horizontal="left" vertical="center"/>
    </xf>
    <xf numFmtId="165" fontId="14" fillId="8" borderId="0" xfId="0" applyNumberFormat="1" applyFont="1" applyFill="1" applyBorder="1" applyAlignment="1" applyProtection="1">
      <alignment vertical="center"/>
    </xf>
    <xf numFmtId="44" fontId="14" fillId="8" borderId="0" xfId="1" applyNumberFormat="1" applyFont="1" applyFill="1" applyBorder="1" applyAlignment="1" applyProtection="1">
      <alignment horizontal="center" vertical="center"/>
    </xf>
    <xf numFmtId="0" fontId="3" fillId="3" borderId="4" xfId="2" applyFont="1" applyFill="1" applyBorder="1" applyAlignment="1" applyProtection="1">
      <alignment horizontal="right"/>
    </xf>
    <xf numFmtId="9" fontId="3" fillId="3" borderId="0" xfId="2" applyNumberFormat="1" applyFont="1" applyFill="1" applyBorder="1" applyProtection="1"/>
    <xf numFmtId="0" fontId="3" fillId="3" borderId="5" xfId="2" applyFont="1" applyFill="1" applyBorder="1" applyProtection="1"/>
    <xf numFmtId="0" fontId="8" fillId="5" borderId="0" xfId="2" applyFont="1" applyFill="1" applyBorder="1" applyAlignment="1" applyProtection="1">
      <alignment horizontal="center" vertical="center"/>
    </xf>
    <xf numFmtId="44" fontId="12" fillId="6" borderId="0" xfId="2" applyNumberFormat="1" applyFont="1" applyFill="1" applyBorder="1" applyAlignment="1" applyProtection="1">
      <alignment horizontal="center" vertical="center"/>
    </xf>
    <xf numFmtId="0" fontId="3" fillId="3" borderId="4" xfId="2" applyFont="1" applyFill="1" applyBorder="1" applyProtection="1"/>
    <xf numFmtId="0" fontId="8" fillId="5" borderId="0" xfId="2" applyFont="1" applyFill="1" applyBorder="1" applyAlignment="1" applyProtection="1">
      <alignment horizontal="left" vertical="center"/>
    </xf>
    <xf numFmtId="0" fontId="3" fillId="3" borderId="0" xfId="2" applyFont="1" applyFill="1" applyBorder="1" applyAlignment="1" applyProtection="1">
      <alignment horizontal="right"/>
    </xf>
    <xf numFmtId="44" fontId="3" fillId="3" borderId="0" xfId="1" applyNumberFormat="1" applyFont="1" applyFill="1" applyBorder="1" applyProtection="1"/>
    <xf numFmtId="44" fontId="3" fillId="3" borderId="5" xfId="2" applyNumberFormat="1" applyFont="1" applyFill="1" applyBorder="1" applyProtection="1"/>
    <xf numFmtId="2" fontId="14" fillId="8" borderId="0" xfId="2" applyNumberFormat="1" applyFont="1" applyFill="1" applyBorder="1" applyAlignment="1" applyProtection="1">
      <alignment horizontal="left" vertical="center"/>
    </xf>
    <xf numFmtId="2" fontId="6" fillId="5" borderId="0" xfId="2" applyNumberFormat="1" applyFont="1" applyFill="1" applyBorder="1" applyAlignment="1" applyProtection="1">
      <alignment horizontal="center" vertical="center"/>
    </xf>
    <xf numFmtId="166" fontId="24" fillId="6" borderId="0" xfId="2" applyNumberFormat="1" applyFont="1" applyFill="1" applyBorder="1" applyAlignment="1" applyProtection="1">
      <alignment horizontal="center" vertical="center"/>
    </xf>
    <xf numFmtId="166" fontId="3" fillId="3" borderId="5" xfId="1" applyNumberFormat="1" applyFont="1" applyFill="1" applyBorder="1" applyProtection="1"/>
    <xf numFmtId="0" fontId="13" fillId="8" borderId="0" xfId="2" applyFont="1" applyFill="1" applyBorder="1" applyAlignment="1" applyProtection="1">
      <alignment horizontal="left" vertical="center"/>
    </xf>
    <xf numFmtId="1" fontId="15" fillId="5" borderId="0" xfId="2" applyNumberFormat="1" applyFont="1" applyFill="1" applyBorder="1" applyAlignment="1" applyProtection="1">
      <alignment horizontal="center" vertical="center"/>
    </xf>
    <xf numFmtId="166" fontId="3" fillId="3" borderId="5" xfId="2" applyNumberFormat="1" applyFont="1" applyFill="1" applyBorder="1" applyProtection="1"/>
    <xf numFmtId="5" fontId="3" fillId="3" borderId="0" xfId="2" applyNumberFormat="1" applyFont="1" applyFill="1" applyBorder="1" applyProtection="1"/>
    <xf numFmtId="0" fontId="12" fillId="8" borderId="0" xfId="2" applyFont="1" applyFill="1" applyBorder="1" applyAlignment="1" applyProtection="1">
      <alignment vertical="center"/>
    </xf>
    <xf numFmtId="0" fontId="8" fillId="5" borderId="0" xfId="2" applyFont="1" applyFill="1" applyBorder="1" applyAlignment="1" applyProtection="1">
      <alignment vertical="center"/>
    </xf>
    <xf numFmtId="44" fontId="24" fillId="6" borderId="0" xfId="2" applyNumberFormat="1" applyFont="1" applyFill="1" applyBorder="1" applyAlignment="1" applyProtection="1">
      <alignment horizontal="center" vertical="center"/>
    </xf>
    <xf numFmtId="0" fontId="13" fillId="8" borderId="0" xfId="2" applyFont="1" applyFill="1" applyBorder="1" applyAlignment="1" applyProtection="1">
      <alignment vertical="center"/>
    </xf>
    <xf numFmtId="0" fontId="29" fillId="5" borderId="0" xfId="2" applyFont="1" applyFill="1" applyBorder="1" applyAlignment="1" applyProtection="1">
      <alignment horizontal="center" vertical="center"/>
    </xf>
    <xf numFmtId="44" fontId="24" fillId="6" borderId="0" xfId="2" applyNumberFormat="1" applyFont="1" applyFill="1" applyBorder="1" applyAlignment="1" applyProtection="1">
      <alignment horizontal="right" vertical="center"/>
    </xf>
    <xf numFmtId="44" fontId="12" fillId="6" borderId="0" xfId="2" applyNumberFormat="1" applyFont="1" applyFill="1" applyBorder="1" applyAlignment="1" applyProtection="1">
      <alignment vertical="center"/>
    </xf>
    <xf numFmtId="15" fontId="3" fillId="3" borderId="0" xfId="2" applyNumberFormat="1" applyFont="1" applyFill="1" applyBorder="1" applyProtection="1"/>
    <xf numFmtId="0" fontId="14" fillId="8" borderId="0" xfId="2" applyFont="1" applyFill="1" applyBorder="1" applyAlignment="1" applyProtection="1">
      <alignment horizontal="right" vertical="center"/>
    </xf>
    <xf numFmtId="0" fontId="3" fillId="3" borderId="6" xfId="2" applyFont="1" applyFill="1" applyBorder="1" applyProtection="1"/>
    <xf numFmtId="0" fontId="3" fillId="3" borderId="13" xfId="2" applyFont="1" applyFill="1" applyBorder="1" applyProtection="1"/>
    <xf numFmtId="0" fontId="3" fillId="3" borderId="14" xfId="2" applyFont="1" applyFill="1" applyBorder="1" applyProtection="1"/>
    <xf numFmtId="9" fontId="8" fillId="5" borderId="0" xfId="6" applyFont="1" applyFill="1" applyBorder="1" applyAlignment="1" applyProtection="1">
      <alignment horizontal="center" vertical="center"/>
    </xf>
    <xf numFmtId="0" fontId="6" fillId="3" borderId="4" xfId="2" applyFont="1" applyFill="1" applyBorder="1" applyAlignment="1" applyProtection="1">
      <alignment vertical="center"/>
    </xf>
    <xf numFmtId="0" fontId="5" fillId="3" borderId="6" xfId="2" applyFont="1" applyFill="1" applyBorder="1" applyAlignment="1" applyProtection="1">
      <alignment vertical="center"/>
    </xf>
    <xf numFmtId="0" fontId="5" fillId="3" borderId="13" xfId="2" applyFont="1" applyFill="1" applyBorder="1" applyAlignment="1" applyProtection="1">
      <alignment vertical="center"/>
    </xf>
    <xf numFmtId="0" fontId="5" fillId="3" borderId="13" xfId="2" applyFont="1" applyFill="1" applyBorder="1" applyAlignment="1" applyProtection="1">
      <alignment horizontal="left" vertical="center"/>
    </xf>
    <xf numFmtId="0" fontId="6" fillId="3" borderId="13" xfId="2" applyFont="1" applyFill="1" applyBorder="1" applyAlignment="1" applyProtection="1">
      <alignment vertical="center"/>
    </xf>
    <xf numFmtId="0" fontId="8" fillId="3" borderId="13" xfId="2" applyFont="1" applyFill="1" applyBorder="1" applyAlignment="1" applyProtection="1">
      <alignment horizontal="right" vertical="center"/>
    </xf>
    <xf numFmtId="0" fontId="5" fillId="4" borderId="0" xfId="2" applyFont="1" applyFill="1" applyBorder="1" applyAlignment="1" applyProtection="1">
      <alignment horizontal="left" vertical="center"/>
    </xf>
    <xf numFmtId="0" fontId="3" fillId="4" borderId="0" xfId="2" applyFont="1" applyFill="1" applyBorder="1" applyAlignment="1" applyProtection="1">
      <alignment horizontal="left"/>
    </xf>
    <xf numFmtId="9" fontId="3" fillId="4" borderId="0" xfId="3" applyFont="1" applyFill="1" applyBorder="1" applyAlignment="1" applyProtection="1">
      <alignment horizontal="center"/>
    </xf>
    <xf numFmtId="0" fontId="3" fillId="3" borderId="0" xfId="2" applyFont="1" applyFill="1" applyBorder="1" applyAlignment="1" applyProtection="1">
      <alignment horizontal="left"/>
    </xf>
    <xf numFmtId="9" fontId="3" fillId="3" borderId="0" xfId="3" applyFont="1" applyFill="1" applyBorder="1" applyAlignment="1" applyProtection="1">
      <alignment horizontal="center"/>
    </xf>
    <xf numFmtId="0" fontId="3" fillId="2" borderId="0" xfId="2" applyFont="1" applyFill="1" applyBorder="1" applyAlignment="1" applyProtection="1">
      <alignment horizontal="left"/>
    </xf>
    <xf numFmtId="9" fontId="3" fillId="2" borderId="0" xfId="3" applyFont="1" applyFill="1" applyBorder="1" applyAlignment="1" applyProtection="1">
      <alignment horizontal="center"/>
    </xf>
    <xf numFmtId="0" fontId="19" fillId="0" borderId="0" xfId="0" applyFont="1" applyProtection="1"/>
    <xf numFmtId="164" fontId="8" fillId="3" borderId="0" xfId="0" applyNumberFormat="1" applyFont="1" applyFill="1" applyBorder="1" applyAlignment="1" applyProtection="1">
      <alignment horizontal="center"/>
    </xf>
    <xf numFmtId="0" fontId="0" fillId="3" borderId="0" xfId="0" applyFill="1" applyProtection="1"/>
    <xf numFmtId="0" fontId="23" fillId="3" borderId="0" xfId="0" applyFont="1" applyFill="1" applyProtection="1"/>
    <xf numFmtId="0" fontId="23" fillId="3" borderId="1" xfId="0" applyFont="1" applyFill="1" applyBorder="1" applyProtection="1"/>
    <xf numFmtId="0" fontId="23" fillId="3" borderId="2" xfId="0" applyFont="1" applyFill="1" applyBorder="1" applyProtection="1"/>
    <xf numFmtId="0" fontId="0" fillId="3" borderId="3" xfId="0" applyFill="1" applyBorder="1" applyProtection="1"/>
    <xf numFmtId="0" fontId="23" fillId="3" borderId="4" xfId="0" applyFont="1" applyFill="1" applyBorder="1" applyProtection="1"/>
    <xf numFmtId="0" fontId="23" fillId="3" borderId="0" xfId="0" applyFont="1" applyFill="1" applyBorder="1" applyProtection="1"/>
    <xf numFmtId="1" fontId="0" fillId="3" borderId="0" xfId="0" applyNumberFormat="1" applyFill="1" applyBorder="1" applyProtection="1"/>
    <xf numFmtId="0" fontId="0" fillId="3" borderId="5" xfId="0" applyFill="1" applyBorder="1" applyProtection="1"/>
    <xf numFmtId="164" fontId="23" fillId="3" borderId="0" xfId="0" applyNumberFormat="1" applyFont="1" applyFill="1" applyBorder="1" applyProtection="1"/>
    <xf numFmtId="1" fontId="23" fillId="3" borderId="0" xfId="0" applyNumberFormat="1" applyFont="1" applyFill="1" applyBorder="1" applyProtection="1"/>
    <xf numFmtId="1" fontId="23" fillId="3" borderId="0" xfId="0" applyNumberFormat="1" applyFont="1" applyFill="1" applyBorder="1" applyAlignment="1" applyProtection="1">
      <alignment horizontal="right"/>
    </xf>
    <xf numFmtId="166" fontId="23" fillId="3" borderId="0" xfId="1" applyNumberFormat="1" applyFont="1" applyFill="1" applyBorder="1" applyProtection="1"/>
    <xf numFmtId="0" fontId="23" fillId="3" borderId="0" xfId="0" applyFont="1" applyFill="1" applyBorder="1" applyAlignment="1" applyProtection="1">
      <alignment horizontal="right"/>
    </xf>
    <xf numFmtId="0" fontId="0" fillId="3" borderId="6" xfId="0" applyFill="1" applyBorder="1" applyProtection="1"/>
    <xf numFmtId="0" fontId="0" fillId="3" borderId="13" xfId="0" applyFill="1" applyBorder="1" applyProtection="1"/>
    <xf numFmtId="0" fontId="0" fillId="3" borderId="14" xfId="0" applyFill="1" applyBorder="1" applyProtection="1"/>
    <xf numFmtId="0" fontId="34" fillId="8" borderId="0" xfId="2" applyFont="1" applyFill="1" applyBorder="1" applyAlignment="1" applyProtection="1">
      <alignment horizontal="left" vertical="center"/>
    </xf>
    <xf numFmtId="0" fontId="19" fillId="3" borderId="0" xfId="0" applyFont="1" applyFill="1" applyProtection="1"/>
    <xf numFmtId="0" fontId="0" fillId="10" borderId="0" xfId="0" applyFill="1"/>
    <xf numFmtId="0" fontId="0" fillId="0" borderId="0" xfId="0" applyFill="1"/>
    <xf numFmtId="0" fontId="35" fillId="0" borderId="0" xfId="0" applyFont="1"/>
    <xf numFmtId="1" fontId="5" fillId="7" borderId="0" xfId="2" applyNumberFormat="1" applyFont="1" applyFill="1" applyBorder="1" applyAlignment="1" applyProtection="1">
      <alignment horizontal="center"/>
      <protection locked="0"/>
    </xf>
    <xf numFmtId="169" fontId="3" fillId="3" borderId="0" xfId="2" applyNumberFormat="1" applyFont="1" applyFill="1" applyBorder="1" applyProtection="1"/>
    <xf numFmtId="0" fontId="0" fillId="3" borderId="0" xfId="0" applyFill="1"/>
    <xf numFmtId="0" fontId="36" fillId="3" borderId="0" xfId="0" applyFont="1" applyFill="1"/>
    <xf numFmtId="0" fontId="23" fillId="3" borderId="0" xfId="0" applyFont="1" applyFill="1"/>
    <xf numFmtId="0" fontId="23" fillId="3" borderId="0" xfId="0" applyFont="1" applyFill="1" applyAlignment="1">
      <alignment horizontal="center"/>
    </xf>
    <xf numFmtId="0" fontId="0" fillId="3" borderId="0" xfId="0" applyFill="1" applyAlignment="1">
      <alignment horizontal="center"/>
    </xf>
    <xf numFmtId="0" fontId="35" fillId="3" borderId="0" xfId="0" applyFont="1" applyFill="1"/>
    <xf numFmtId="15" fontId="36" fillId="3" borderId="0" xfId="0" applyNumberFormat="1" applyFont="1" applyFill="1" applyAlignment="1">
      <alignment horizontal="center"/>
    </xf>
    <xf numFmtId="44" fontId="0" fillId="3" borderId="0" xfId="0" applyNumberFormat="1" applyFill="1" applyAlignment="1">
      <alignment horizontal="center"/>
    </xf>
    <xf numFmtId="1" fontId="23" fillId="3" borderId="0" xfId="0" applyNumberFormat="1" applyFont="1" applyFill="1" applyAlignment="1">
      <alignment horizontal="center"/>
    </xf>
    <xf numFmtId="0" fontId="35" fillId="3" borderId="0" xfId="0" applyFont="1" applyFill="1" applyAlignment="1">
      <alignment horizontal="center"/>
    </xf>
    <xf numFmtId="0" fontId="36" fillId="3" borderId="0" xfId="0" applyFont="1" applyFill="1" applyAlignment="1">
      <alignment horizontal="center"/>
    </xf>
    <xf numFmtId="166" fontId="23" fillId="3" borderId="0" xfId="1" applyNumberFormat="1" applyFont="1" applyFill="1" applyAlignment="1">
      <alignment horizontal="center"/>
    </xf>
    <xf numFmtId="166" fontId="36" fillId="3" borderId="0" xfId="1" applyNumberFormat="1" applyFont="1" applyFill="1" applyAlignment="1">
      <alignment horizontal="center"/>
    </xf>
    <xf numFmtId="170" fontId="23" fillId="3" borderId="0" xfId="0" applyNumberFormat="1" applyFont="1" applyFill="1" applyAlignment="1">
      <alignment horizontal="center"/>
    </xf>
    <xf numFmtId="172" fontId="12" fillId="6" borderId="0" xfId="2" applyNumberFormat="1" applyFont="1" applyFill="1" applyBorder="1" applyAlignment="1" applyProtection="1">
      <alignment horizontal="center"/>
    </xf>
    <xf numFmtId="15" fontId="28" fillId="3" borderId="15" xfId="2" applyNumberFormat="1" applyFont="1" applyFill="1" applyBorder="1" applyAlignment="1" applyProtection="1">
      <alignment vertical="center"/>
    </xf>
    <xf numFmtId="3" fontId="12" fillId="6" borderId="0" xfId="2" applyNumberFormat="1" applyFont="1" applyFill="1" applyBorder="1" applyAlignment="1" applyProtection="1">
      <alignment horizontal="center"/>
    </xf>
    <xf numFmtId="166" fontId="0" fillId="3" borderId="0" xfId="1" applyNumberFormat="1" applyFont="1" applyFill="1"/>
    <xf numFmtId="166" fontId="0" fillId="3" borderId="0" xfId="1" applyNumberFormat="1" applyFont="1" applyFill="1" applyAlignment="1">
      <alignment horizontal="center"/>
    </xf>
    <xf numFmtId="44" fontId="0" fillId="3" borderId="0" xfId="1" applyNumberFormat="1" applyFont="1" applyFill="1"/>
    <xf numFmtId="166" fontId="0" fillId="3" borderId="0" xfId="0" applyNumberFormat="1" applyFill="1"/>
    <xf numFmtId="44" fontId="0" fillId="3" borderId="0" xfId="1" applyNumberFormat="1" applyFont="1" applyFill="1" applyAlignment="1">
      <alignment horizontal="center"/>
    </xf>
    <xf numFmtId="166" fontId="5" fillId="7" borderId="0" xfId="1" applyNumberFormat="1" applyFont="1" applyFill="1" applyBorder="1" applyAlignment="1" applyProtection="1">
      <alignment horizontal="center"/>
      <protection locked="0"/>
    </xf>
    <xf numFmtId="0" fontId="9" fillId="5" borderId="0" xfId="2" applyFont="1" applyFill="1" applyBorder="1" applyProtection="1"/>
    <xf numFmtId="166" fontId="5" fillId="7" borderId="7" xfId="1" applyNumberFormat="1" applyFont="1" applyFill="1" applyBorder="1" applyAlignment="1" applyProtection="1">
      <alignment horizontal="center"/>
      <protection locked="0"/>
    </xf>
    <xf numFmtId="3" fontId="5" fillId="7" borderId="16" xfId="2" applyNumberFormat="1" applyFont="1" applyFill="1" applyBorder="1" applyAlignment="1" applyProtection="1">
      <alignment horizontal="center"/>
      <protection locked="0"/>
    </xf>
    <xf numFmtId="44" fontId="12" fillId="6" borderId="0" xfId="1" applyFont="1" applyFill="1" applyBorder="1" applyAlignment="1" applyProtection="1">
      <alignment horizontal="center"/>
    </xf>
    <xf numFmtId="166" fontId="12" fillId="6" borderId="0" xfId="1" applyNumberFormat="1" applyFont="1" applyFill="1" applyBorder="1" applyAlignment="1" applyProtection="1">
      <alignment horizontal="center"/>
    </xf>
    <xf numFmtId="0" fontId="37" fillId="5" borderId="0" xfId="2" applyFont="1" applyFill="1" applyBorder="1" applyProtection="1"/>
    <xf numFmtId="0" fontId="6" fillId="5" borderId="0" xfId="2" applyFont="1" applyFill="1" applyBorder="1" applyProtection="1"/>
    <xf numFmtId="0" fontId="12" fillId="6" borderId="0" xfId="2" applyFont="1" applyFill="1" applyBorder="1" applyAlignment="1" applyProtection="1">
      <alignment horizontal="left"/>
    </xf>
    <xf numFmtId="0" fontId="38" fillId="3" borderId="0" xfId="0" applyFont="1" applyFill="1"/>
    <xf numFmtId="0" fontId="39" fillId="11" borderId="0" xfId="0" applyFont="1" applyFill="1"/>
    <xf numFmtId="166" fontId="39" fillId="11" borderId="0" xfId="1" applyNumberFormat="1" applyFont="1" applyFill="1"/>
    <xf numFmtId="0" fontId="39" fillId="11" borderId="0" xfId="0" applyFont="1" applyFill="1" applyAlignment="1">
      <alignment horizontal="center"/>
    </xf>
    <xf numFmtId="44" fontId="39" fillId="11" borderId="0" xfId="1" applyNumberFormat="1" applyFont="1" applyFill="1" applyAlignment="1">
      <alignment horizontal="center"/>
    </xf>
    <xf numFmtId="3" fontId="40" fillId="7" borderId="0" xfId="2" applyNumberFormat="1" applyFont="1" applyFill="1" applyBorder="1" applyAlignment="1" applyProtection="1">
      <alignment horizontal="center"/>
      <protection locked="0"/>
    </xf>
    <xf numFmtId="1" fontId="40" fillId="7" borderId="0" xfId="2" applyNumberFormat="1" applyFont="1" applyFill="1" applyBorder="1" applyAlignment="1" applyProtection="1">
      <alignment horizontal="center"/>
      <protection locked="0"/>
    </xf>
    <xf numFmtId="171" fontId="40" fillId="7" borderId="0" xfId="6" applyNumberFormat="1" applyFont="1" applyFill="1" applyBorder="1" applyAlignment="1" applyProtection="1">
      <alignment horizontal="center"/>
      <protection locked="0"/>
    </xf>
    <xf numFmtId="44" fontId="16" fillId="6" borderId="0" xfId="2" applyNumberFormat="1" applyFont="1" applyFill="1" applyBorder="1" applyAlignment="1" applyProtection="1">
      <alignment horizontal="left"/>
    </xf>
    <xf numFmtId="167" fontId="21" fillId="3" borderId="17" xfId="2" applyNumberFormat="1" applyFont="1" applyFill="1" applyBorder="1" applyProtection="1"/>
    <xf numFmtId="166" fontId="35" fillId="3" borderId="0" xfId="0" applyNumberFormat="1" applyFont="1" applyFill="1" applyAlignment="1">
      <alignment horizontal="center"/>
    </xf>
    <xf numFmtId="166" fontId="23" fillId="3" borderId="0" xfId="0" applyNumberFormat="1" applyFont="1" applyFill="1" applyAlignment="1">
      <alignment horizontal="center"/>
    </xf>
    <xf numFmtId="166" fontId="10" fillId="5" borderId="0" xfId="2" applyNumberFormat="1" applyFont="1" applyFill="1" applyBorder="1" applyProtection="1"/>
    <xf numFmtId="166" fontId="10" fillId="5" borderId="0" xfId="1" applyNumberFormat="1" applyFont="1" applyFill="1" applyBorder="1" applyProtection="1"/>
    <xf numFmtId="166" fontId="36" fillId="3" borderId="0" xfId="1" applyNumberFormat="1" applyFont="1" applyFill="1"/>
    <xf numFmtId="166" fontId="23" fillId="3" borderId="18" xfId="0" applyNumberFormat="1" applyFont="1" applyFill="1" applyBorder="1" applyAlignment="1">
      <alignment horizontal="center"/>
    </xf>
    <xf numFmtId="166" fontId="23" fillId="3" borderId="19" xfId="0" applyNumberFormat="1" applyFont="1" applyFill="1" applyBorder="1" applyAlignment="1">
      <alignment horizontal="center"/>
    </xf>
    <xf numFmtId="166" fontId="36" fillId="3" borderId="19" xfId="1" applyNumberFormat="1" applyFont="1" applyFill="1" applyBorder="1"/>
    <xf numFmtId="166" fontId="36" fillId="3" borderId="20" xfId="1" applyNumberFormat="1" applyFont="1" applyFill="1" applyBorder="1"/>
    <xf numFmtId="168" fontId="41" fillId="3" borderId="0" xfId="2" applyNumberFormat="1" applyFont="1" applyFill="1" applyBorder="1" applyProtection="1"/>
    <xf numFmtId="167" fontId="41" fillId="3" borderId="0" xfId="2" applyNumberFormat="1" applyFont="1" applyFill="1" applyBorder="1" applyProtection="1"/>
    <xf numFmtId="164" fontId="8" fillId="3" borderId="13" xfId="0" applyNumberFormat="1" applyFont="1" applyFill="1" applyBorder="1" applyAlignment="1" applyProtection="1">
      <alignment horizontal="center"/>
    </xf>
    <xf numFmtId="0" fontId="43" fillId="3" borderId="0" xfId="2" applyFont="1" applyFill="1" applyBorder="1" applyProtection="1"/>
    <xf numFmtId="44" fontId="43" fillId="3" borderId="0" xfId="2" applyNumberFormat="1" applyFont="1" applyFill="1" applyBorder="1" applyProtection="1"/>
    <xf numFmtId="167" fontId="43" fillId="3" borderId="0" xfId="2" applyNumberFormat="1" applyFont="1" applyFill="1" applyBorder="1" applyProtection="1"/>
    <xf numFmtId="0" fontId="42" fillId="3" borderId="0" xfId="0" applyFont="1" applyFill="1" applyProtection="1"/>
    <xf numFmtId="0" fontId="43" fillId="3" borderId="0" xfId="2" applyFont="1" applyFill="1" applyBorder="1" applyAlignment="1" applyProtection="1">
      <alignment wrapText="1"/>
    </xf>
    <xf numFmtId="166" fontId="43" fillId="3" borderId="0" xfId="1" applyNumberFormat="1" applyFont="1" applyFill="1" applyBorder="1" applyProtection="1"/>
    <xf numFmtId="167" fontId="44" fillId="3" borderId="17" xfId="2" applyNumberFormat="1" applyFont="1" applyFill="1" applyBorder="1" applyProtection="1"/>
    <xf numFmtId="9" fontId="8" fillId="12" borderId="0" xfId="6" applyFont="1" applyFill="1" applyBorder="1" applyAlignment="1" applyProtection="1">
      <alignment horizontal="center" vertical="center"/>
    </xf>
    <xf numFmtId="0" fontId="48" fillId="4" borderId="0" xfId="2" quotePrefix="1" applyFont="1" applyFill="1" applyBorder="1" applyAlignment="1" applyProtection="1">
      <alignment wrapText="1"/>
    </xf>
    <xf numFmtId="9" fontId="8" fillId="12" borderId="0" xfId="2" applyNumberFormat="1" applyFont="1" applyFill="1" applyBorder="1" applyAlignment="1" applyProtection="1">
      <alignment horizontal="center" vertical="center"/>
    </xf>
    <xf numFmtId="3" fontId="5" fillId="12" borderId="0" xfId="2" applyNumberFormat="1" applyFont="1" applyFill="1" applyBorder="1" applyAlignment="1" applyProtection="1">
      <alignment horizontal="center" vertical="center"/>
    </xf>
    <xf numFmtId="1" fontId="29" fillId="5" borderId="0" xfId="2" applyNumberFormat="1" applyFont="1" applyFill="1" applyBorder="1" applyAlignment="1" applyProtection="1">
      <alignment horizontal="center" vertical="center"/>
    </xf>
    <xf numFmtId="15" fontId="28" fillId="13" borderId="15" xfId="2" applyNumberFormat="1" applyFont="1" applyFill="1" applyBorder="1" applyAlignment="1" applyProtection="1">
      <alignment vertical="center"/>
      <protection locked="0"/>
    </xf>
    <xf numFmtId="0" fontId="35" fillId="3" borderId="0" xfId="0" applyFont="1" applyFill="1" applyAlignment="1" applyProtection="1">
      <alignment horizontal="right"/>
    </xf>
    <xf numFmtId="0" fontId="39" fillId="11" borderId="0" xfId="0" applyFont="1" applyFill="1" applyProtection="1"/>
    <xf numFmtId="1" fontId="5" fillId="12" borderId="0" xfId="2" applyNumberFormat="1" applyFont="1" applyFill="1" applyBorder="1" applyAlignment="1" applyProtection="1">
      <alignment horizontal="center"/>
    </xf>
    <xf numFmtId="166" fontId="35" fillId="3" borderId="7" xfId="1" applyNumberFormat="1" applyFont="1" applyFill="1" applyBorder="1" applyAlignment="1" applyProtection="1">
      <alignment horizontal="center"/>
    </xf>
    <xf numFmtId="44" fontId="0" fillId="3" borderId="7" xfId="0" applyNumberFormat="1" applyFill="1" applyBorder="1" applyAlignment="1" applyProtection="1">
      <alignment horizontal="center"/>
    </xf>
    <xf numFmtId="44" fontId="0" fillId="3" borderId="0" xfId="0" applyNumberFormat="1" applyFill="1" applyAlignment="1" applyProtection="1">
      <alignment horizontal="center"/>
    </xf>
    <xf numFmtId="44" fontId="0" fillId="3" borderId="0" xfId="0" applyNumberFormat="1" applyFill="1" applyBorder="1" applyAlignment="1" applyProtection="1">
      <alignment horizontal="center"/>
    </xf>
    <xf numFmtId="166" fontId="35" fillId="3" borderId="0" xfId="1" applyNumberFormat="1" applyFont="1" applyFill="1" applyAlignment="1" applyProtection="1">
      <alignment horizontal="center"/>
    </xf>
    <xf numFmtId="44" fontId="16" fillId="9" borderId="0" xfId="2" applyNumberFormat="1" applyFont="1" applyFill="1" applyBorder="1" applyAlignment="1" applyProtection="1">
      <alignment horizontal="left"/>
    </xf>
    <xf numFmtId="44" fontId="17" fillId="9" borderId="0" xfId="2" applyNumberFormat="1" applyFont="1" applyFill="1" applyBorder="1" applyAlignment="1" applyProtection="1">
      <alignment horizontal="left" vertical="center"/>
    </xf>
    <xf numFmtId="44" fontId="17" fillId="9" borderId="0" xfId="2" applyNumberFormat="1" applyFont="1" applyFill="1" applyBorder="1" applyAlignment="1" applyProtection="1">
      <alignment horizontal="right" vertical="center"/>
      <protection locked="0"/>
    </xf>
    <xf numFmtId="0" fontId="27" fillId="3" borderId="0" xfId="2" applyFont="1" applyFill="1" applyBorder="1" applyAlignment="1" applyProtection="1">
      <alignment horizontal="center" vertical="center"/>
    </xf>
    <xf numFmtId="15" fontId="29" fillId="5" borderId="0" xfId="2" applyNumberFormat="1" applyFont="1" applyFill="1" applyBorder="1" applyAlignment="1" applyProtection="1">
      <alignment horizontal="left" vertical="center"/>
    </xf>
    <xf numFmtId="5" fontId="8" fillId="12" borderId="0" xfId="1" applyNumberFormat="1" applyFont="1" applyFill="1" applyBorder="1" applyAlignment="1" applyProtection="1">
      <alignment horizontal="center" vertical="center"/>
    </xf>
    <xf numFmtId="15" fontId="28" fillId="5" borderId="0" xfId="2" applyNumberFormat="1" applyFont="1" applyFill="1" applyBorder="1" applyAlignment="1" applyProtection="1">
      <alignment horizontal="left" vertical="center"/>
    </xf>
    <xf numFmtId="0" fontId="12" fillId="6" borderId="0" xfId="2" applyFont="1" applyFill="1" applyBorder="1" applyAlignment="1" applyProtection="1">
      <alignment horizontal="center" vertical="center"/>
    </xf>
    <xf numFmtId="0" fontId="31" fillId="3" borderId="8" xfId="2" applyFont="1" applyFill="1" applyBorder="1" applyAlignment="1" applyProtection="1">
      <alignment horizontal="right" vertical="center"/>
    </xf>
    <xf numFmtId="0" fontId="31" fillId="3" borderId="9" xfId="2" applyFont="1" applyFill="1" applyBorder="1" applyAlignment="1" applyProtection="1">
      <alignment horizontal="right" vertical="center"/>
    </xf>
    <xf numFmtId="5" fontId="24" fillId="6" borderId="0" xfId="2" applyNumberFormat="1" applyFont="1" applyFill="1" applyBorder="1" applyAlignment="1" applyProtection="1">
      <alignment horizontal="center" vertical="center"/>
    </xf>
    <xf numFmtId="44" fontId="24" fillId="6" borderId="0" xfId="2" applyNumberFormat="1" applyFont="1" applyFill="1" applyBorder="1" applyAlignment="1" applyProtection="1">
      <alignment horizontal="center" vertical="center"/>
    </xf>
    <xf numFmtId="1" fontId="32" fillId="5" borderId="0" xfId="2" quotePrefix="1" applyNumberFormat="1" applyFont="1" applyFill="1" applyBorder="1" applyAlignment="1" applyProtection="1">
      <alignment horizontal="center" vertical="center"/>
    </xf>
    <xf numFmtId="0" fontId="27" fillId="3" borderId="8" xfId="2" applyFont="1" applyFill="1" applyBorder="1" applyAlignment="1" applyProtection="1">
      <alignment horizontal="left" vertical="center"/>
    </xf>
    <xf numFmtId="0" fontId="27" fillId="3" borderId="7" xfId="2" applyFont="1" applyFill="1" applyBorder="1" applyAlignment="1" applyProtection="1">
      <alignment horizontal="left" vertical="center"/>
    </xf>
    <xf numFmtId="0" fontId="27" fillId="3" borderId="9" xfId="2" applyFont="1" applyFill="1" applyBorder="1" applyAlignment="1" applyProtection="1">
      <alignment horizontal="left" vertical="center"/>
    </xf>
    <xf numFmtId="44" fontId="31" fillId="3" borderId="8" xfId="2" applyNumberFormat="1" applyFont="1" applyFill="1" applyBorder="1" applyAlignment="1" applyProtection="1">
      <alignment horizontal="center" vertical="center"/>
    </xf>
    <xf numFmtId="0" fontId="31" fillId="3" borderId="7" xfId="2" applyFont="1" applyFill="1" applyBorder="1" applyAlignment="1" applyProtection="1">
      <alignment horizontal="center" vertical="center"/>
    </xf>
    <xf numFmtId="0" fontId="31" fillId="3" borderId="9" xfId="2" applyFont="1" applyFill="1" applyBorder="1" applyAlignment="1" applyProtection="1">
      <alignment horizontal="center" vertical="center"/>
    </xf>
    <xf numFmtId="1" fontId="5" fillId="7" borderId="16" xfId="2" applyNumberFormat="1" applyFont="1" applyFill="1" applyBorder="1" applyAlignment="1" applyProtection="1">
      <alignment horizontal="center"/>
      <protection locked="0"/>
    </xf>
  </cellXfs>
  <cellStyles count="8">
    <cellStyle name="Euro" xfId="5"/>
    <cellStyle name="Hyperlink" xfId="7" builtinId="8"/>
    <cellStyle name="Procent" xfId="6" builtinId="5"/>
    <cellStyle name="Procent 2" xfId="3"/>
    <cellStyle name="Standaard" xfId="0" builtinId="0"/>
    <cellStyle name="Standaard 2" xfId="2"/>
    <cellStyle name="Valuta" xfId="1" builtinId="4"/>
    <cellStyle name="Valuta 2" xfId="4"/>
  </cellStyles>
  <dxfs count="15">
    <dxf>
      <fill>
        <patternFill>
          <bgColor theme="3" tint="-0.24994659260841701"/>
        </patternFill>
      </fill>
    </dxf>
    <dxf>
      <font>
        <b/>
        <i val="0"/>
        <color auto="1"/>
      </font>
      <numFmt numFmtId="171" formatCode="0.0%"/>
      <fill>
        <patternFill>
          <bgColor theme="0"/>
        </patternFill>
      </fill>
      <border>
        <left/>
        <right/>
        <top/>
        <bottom/>
        <vertical/>
        <horizontal/>
      </border>
    </dxf>
    <dxf>
      <font>
        <b/>
        <i val="0"/>
        <color auto="1"/>
      </font>
      <numFmt numFmtId="171" formatCode="0.0%"/>
      <fill>
        <patternFill>
          <bgColor theme="0"/>
        </patternFill>
      </fill>
      <border>
        <left/>
        <right/>
        <top/>
        <bottom/>
        <vertical/>
        <horizontal/>
      </border>
    </dxf>
    <dxf>
      <font>
        <b/>
        <i val="0"/>
        <color auto="1"/>
      </font>
      <numFmt numFmtId="171" formatCode="0.0%"/>
      <fill>
        <patternFill>
          <bgColor theme="0"/>
        </patternFill>
      </fill>
      <border>
        <left/>
        <right/>
        <top/>
        <bottom/>
        <vertical/>
        <horizontal/>
      </border>
    </dxf>
    <dxf>
      <font>
        <color rgb="FF00B050"/>
      </font>
    </dxf>
    <dxf>
      <font>
        <color rgb="FF9C0006"/>
      </font>
    </dxf>
    <dxf>
      <font>
        <color rgb="FF00B050"/>
      </font>
    </dxf>
    <dxf>
      <font>
        <color rgb="FF9C0006"/>
      </font>
    </dxf>
    <dxf>
      <font>
        <color rgb="FF00B050"/>
      </font>
    </dxf>
    <dxf>
      <font>
        <color rgb="FF9C0006"/>
      </font>
    </dxf>
    <dxf>
      <font>
        <color rgb="FF00B050"/>
      </font>
    </dxf>
    <dxf>
      <font>
        <color rgb="FF9C0006"/>
      </font>
    </dxf>
    <dxf>
      <font>
        <color rgb="FF00B050"/>
      </font>
    </dxf>
    <dxf>
      <font>
        <color rgb="FF008000"/>
      </font>
    </dxf>
    <dxf>
      <font>
        <color rgb="FFA50021"/>
      </font>
    </dxf>
  </dxfs>
  <tableStyles count="0" defaultTableStyle="TableStyleMedium2" defaultPivotStyle="PivotStyleLight16"/>
  <colors>
    <mruColors>
      <color rgb="FF0000FF"/>
      <color rgb="FFFFFF66"/>
      <color rgb="FF006600"/>
      <color rgb="FFA50021"/>
      <color rgb="FF000000"/>
      <color rgb="FFFFFFCC"/>
      <color rgb="FF3295C6"/>
      <color rgb="FF008000"/>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chemeClr val="tx2">
                    <a:lumMod val="50000"/>
                  </a:schemeClr>
                </a:solidFill>
                <a:latin typeface="Trebuchet MS" pitchFamily="34" charset="0"/>
              </a:defRPr>
            </a:pPr>
            <a:r>
              <a:rPr lang="nl-NL" sz="1400">
                <a:solidFill>
                  <a:schemeClr val="tx2">
                    <a:lumMod val="50000"/>
                  </a:schemeClr>
                </a:solidFill>
                <a:latin typeface="Trebuchet MS" pitchFamily="34" charset="0"/>
              </a:rPr>
              <a:t>Saldo</a:t>
            </a:r>
            <a:r>
              <a:rPr lang="nl-NL" sz="1400" baseline="0">
                <a:solidFill>
                  <a:schemeClr val="tx2">
                    <a:lumMod val="50000"/>
                  </a:schemeClr>
                </a:solidFill>
                <a:latin typeface="Trebuchet MS" pitchFamily="34" charset="0"/>
              </a:rPr>
              <a:t> MI - vergoeding en onderhoudslasten</a:t>
            </a:r>
            <a:endParaRPr lang="nl-NL" sz="1400">
              <a:solidFill>
                <a:schemeClr val="tx2">
                  <a:lumMod val="50000"/>
                </a:schemeClr>
              </a:solidFill>
              <a:latin typeface="Trebuchet MS" pitchFamily="34" charset="0"/>
            </a:endParaRPr>
          </a:p>
        </c:rich>
      </c:tx>
      <c:layout/>
      <c:overlay val="0"/>
    </c:title>
    <c:autoTitleDeleted val="0"/>
    <c:plotArea>
      <c:layout>
        <c:manualLayout>
          <c:layoutTarget val="inner"/>
          <c:xMode val="edge"/>
          <c:yMode val="edge"/>
          <c:x val="0.18786579143757901"/>
          <c:y val="0.21467362143491817"/>
          <c:w val="0.73218578818846869"/>
          <c:h val="0.68538318235734319"/>
        </c:manualLayout>
      </c:layout>
      <c:barChart>
        <c:barDir val="col"/>
        <c:grouping val="clustered"/>
        <c:varyColors val="0"/>
        <c:ser>
          <c:idx val="0"/>
          <c:order val="0"/>
          <c:tx>
            <c:strRef>
              <c:f>'Samenvatting resultaten'!$Q$48</c:f>
              <c:strCache>
                <c:ptCount val="1"/>
                <c:pt idx="0">
                  <c:v>Boven streefwaarde</c:v>
                </c:pt>
              </c:strCache>
            </c:strRef>
          </c:tx>
          <c:spPr>
            <a:solidFill>
              <a:srgbClr val="008000"/>
            </a:solidFill>
          </c:spPr>
          <c:invertIfNegative val="0"/>
          <c:cat>
            <c:strRef>
              <c:f>'Samenvatting resultaten'!$D$6:$M$6</c:f>
              <c:strCache>
                <c:ptCount val="10"/>
                <c:pt idx="0">
                  <c:v>'15</c:v>
                </c:pt>
                <c:pt idx="1">
                  <c:v>'16</c:v>
                </c:pt>
                <c:pt idx="2">
                  <c:v>'17</c:v>
                </c:pt>
                <c:pt idx="3">
                  <c:v>'18</c:v>
                </c:pt>
                <c:pt idx="4">
                  <c:v>'19</c:v>
                </c:pt>
                <c:pt idx="5">
                  <c:v>'20</c:v>
                </c:pt>
                <c:pt idx="6">
                  <c:v>'21</c:v>
                </c:pt>
                <c:pt idx="7">
                  <c:v>'22</c:v>
                </c:pt>
                <c:pt idx="8">
                  <c:v>'23</c:v>
                </c:pt>
                <c:pt idx="9">
                  <c:v>'24</c:v>
                </c:pt>
              </c:strCache>
            </c:strRef>
          </c:cat>
          <c:val>
            <c:numRef>
              <c:f>'Samenvatting resultaten'!$R$48:$AA$48</c:f>
              <c:numCache>
                <c:formatCode>_ "€"\ * #,##0_ ;_ "€"\ * \-#,##0_ ;_ "€"\ * "-"??_ ;_ @_ </c:formatCode>
                <c:ptCount val="10"/>
                <c:pt idx="0">
                  <c:v>13713.587000000007</c:v>
                </c:pt>
                <c:pt idx="1">
                  <c:v>37617.949140000004</c:v>
                </c:pt>
                <c:pt idx="2">
                  <c:v>0</c:v>
                </c:pt>
                <c:pt idx="3">
                  <c:v>0</c:v>
                </c:pt>
                <c:pt idx="4">
                  <c:v>32956.783122651839</c:v>
                </c:pt>
                <c:pt idx="5">
                  <c:v>37334.309185104888</c:v>
                </c:pt>
                <c:pt idx="6">
                  <c:v>25175.145768806986</c:v>
                </c:pt>
                <c:pt idx="7">
                  <c:v>0</c:v>
                </c:pt>
                <c:pt idx="8">
                  <c:v>34691.90106586679</c:v>
                </c:pt>
                <c:pt idx="9">
                  <c:v>0</c:v>
                </c:pt>
              </c:numCache>
            </c:numRef>
          </c:val>
        </c:ser>
        <c:ser>
          <c:idx val="1"/>
          <c:order val="1"/>
          <c:tx>
            <c:strRef>
              <c:f>'Samenvatting resultaten'!$Q$49</c:f>
              <c:strCache>
                <c:ptCount val="1"/>
                <c:pt idx="0">
                  <c:v>Onder streefwaarde</c:v>
                </c:pt>
              </c:strCache>
            </c:strRef>
          </c:tx>
          <c:spPr>
            <a:solidFill>
              <a:srgbClr val="A50021"/>
            </a:solidFill>
          </c:spPr>
          <c:invertIfNegative val="0"/>
          <c:cat>
            <c:strRef>
              <c:f>'Samenvatting resultaten'!$D$6:$M$6</c:f>
              <c:strCache>
                <c:ptCount val="10"/>
                <c:pt idx="0">
                  <c:v>'15</c:v>
                </c:pt>
                <c:pt idx="1">
                  <c:v>'16</c:v>
                </c:pt>
                <c:pt idx="2">
                  <c:v>'17</c:v>
                </c:pt>
                <c:pt idx="3">
                  <c:v>'18</c:v>
                </c:pt>
                <c:pt idx="4">
                  <c:v>'19</c:v>
                </c:pt>
                <c:pt idx="5">
                  <c:v>'20</c:v>
                </c:pt>
                <c:pt idx="6">
                  <c:v>'21</c:v>
                </c:pt>
                <c:pt idx="7">
                  <c:v>'22</c:v>
                </c:pt>
                <c:pt idx="8">
                  <c:v>'23</c:v>
                </c:pt>
                <c:pt idx="9">
                  <c:v>'24</c:v>
                </c:pt>
              </c:strCache>
            </c:strRef>
          </c:cat>
          <c:val>
            <c:numRef>
              <c:f>'Samenvatting resultaten'!$R$49:$AA$49</c:f>
              <c:numCache>
                <c:formatCode>_ "€"\ * #,##0_ ;_ "€"\ * \-#,##0_ ;_ "€"\ * "-"??_ ;_ @_ </c:formatCode>
                <c:ptCount val="10"/>
                <c:pt idx="0">
                  <c:v>0</c:v>
                </c:pt>
                <c:pt idx="1">
                  <c:v>0</c:v>
                </c:pt>
                <c:pt idx="2">
                  <c:v>-42627.301477199995</c:v>
                </c:pt>
                <c:pt idx="3">
                  <c:v>-143694.71301700801</c:v>
                </c:pt>
                <c:pt idx="4">
                  <c:v>0</c:v>
                </c:pt>
                <c:pt idx="5">
                  <c:v>0</c:v>
                </c:pt>
                <c:pt idx="6">
                  <c:v>0</c:v>
                </c:pt>
                <c:pt idx="7">
                  <c:v>-13604.420915816874</c:v>
                </c:pt>
                <c:pt idx="8">
                  <c:v>0</c:v>
                </c:pt>
                <c:pt idx="9">
                  <c:v>-16844.590512815885</c:v>
                </c:pt>
              </c:numCache>
            </c:numRef>
          </c:val>
        </c:ser>
        <c:dLbls>
          <c:showLegendKey val="0"/>
          <c:showVal val="0"/>
          <c:showCatName val="0"/>
          <c:showSerName val="0"/>
          <c:showPercent val="0"/>
          <c:showBubbleSize val="0"/>
        </c:dLbls>
        <c:gapWidth val="150"/>
        <c:overlap val="100"/>
        <c:axId val="82051072"/>
        <c:axId val="55111616"/>
      </c:barChart>
      <c:catAx>
        <c:axId val="82051072"/>
        <c:scaling>
          <c:orientation val="minMax"/>
        </c:scaling>
        <c:delete val="0"/>
        <c:axPos val="b"/>
        <c:numFmt formatCode="0" sourceLinked="1"/>
        <c:majorTickMark val="none"/>
        <c:minorTickMark val="none"/>
        <c:tickLblPos val="nextTo"/>
        <c:txPr>
          <a:bodyPr/>
          <a:lstStyle/>
          <a:p>
            <a:pPr>
              <a:defRPr b="1">
                <a:latin typeface="Trebuchet MS" pitchFamily="34" charset="0"/>
              </a:defRPr>
            </a:pPr>
            <a:endParaRPr lang="nl-NL"/>
          </a:p>
        </c:txPr>
        <c:crossAx val="55111616"/>
        <c:crosses val="autoZero"/>
        <c:auto val="1"/>
        <c:lblAlgn val="ctr"/>
        <c:lblOffset val="100"/>
        <c:noMultiLvlLbl val="0"/>
      </c:catAx>
      <c:valAx>
        <c:axId val="55111616"/>
        <c:scaling>
          <c:orientation val="minMax"/>
        </c:scaling>
        <c:delete val="0"/>
        <c:axPos val="l"/>
        <c:majorGridlines/>
        <c:numFmt formatCode="_ &quot;€&quot;\ * #,##0_ ;_ &quot;€&quot;\ * \-#,##0_ ;_ &quot;€&quot;\ * &quot;-&quot;??_ ;_ @_ " sourceLinked="1"/>
        <c:majorTickMark val="none"/>
        <c:minorTickMark val="none"/>
        <c:tickLblPos val="nextTo"/>
        <c:spPr>
          <a:ln w="9525">
            <a:noFill/>
          </a:ln>
        </c:spPr>
        <c:txPr>
          <a:bodyPr/>
          <a:lstStyle/>
          <a:p>
            <a:pPr>
              <a:defRPr b="1">
                <a:latin typeface="Trebuchet MS" pitchFamily="34" charset="0"/>
              </a:defRPr>
            </a:pPr>
            <a:endParaRPr lang="nl-NL"/>
          </a:p>
        </c:txPr>
        <c:crossAx val="82051072"/>
        <c:crosses val="autoZero"/>
        <c:crossBetween val="between"/>
      </c:valAx>
    </c:plotArea>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tx>
            <c:v>MI-vergoeding</c:v>
          </c:tx>
          <c:spPr>
            <a:ln>
              <a:solidFill>
                <a:srgbClr val="006600"/>
              </a:solidFill>
            </a:ln>
          </c:spPr>
          <c:marker>
            <c:symbol val="none"/>
          </c:marker>
          <c:cat>
            <c:strRef>
              <c:f>'Samenvatting resultaten'!$D$6:$M$6</c:f>
              <c:strCache>
                <c:ptCount val="10"/>
                <c:pt idx="0">
                  <c:v>'15</c:v>
                </c:pt>
                <c:pt idx="1">
                  <c:v>'16</c:v>
                </c:pt>
                <c:pt idx="2">
                  <c:v>'17</c:v>
                </c:pt>
                <c:pt idx="3">
                  <c:v>'18</c:v>
                </c:pt>
                <c:pt idx="4">
                  <c:v>'19</c:v>
                </c:pt>
                <c:pt idx="5">
                  <c:v>'20</c:v>
                </c:pt>
                <c:pt idx="6">
                  <c:v>'21</c:v>
                </c:pt>
                <c:pt idx="7">
                  <c:v>'22</c:v>
                </c:pt>
                <c:pt idx="8">
                  <c:v>'23</c:v>
                </c:pt>
                <c:pt idx="9">
                  <c:v>'24</c:v>
                </c:pt>
              </c:strCache>
            </c:strRef>
          </c:cat>
          <c:val>
            <c:numRef>
              <c:f>'Samenvatting resultaten'!$D$8:$M$8</c:f>
              <c:numCache>
                <c:formatCode>_-"€"\ * #,##0_-;_-"€"\ * #,##0\-;_-"€"\ * "-"??_-;_-@_-</c:formatCode>
                <c:ptCount val="10"/>
                <c:pt idx="0">
                  <c:v>37366.587000000007</c:v>
                </c:pt>
                <c:pt idx="1">
                  <c:v>38085.949140000004</c:v>
                </c:pt>
                <c:pt idx="2">
                  <c:v>38819.698522800005</c:v>
                </c:pt>
                <c:pt idx="3">
                  <c:v>36473.286982992002</c:v>
                </c:pt>
                <c:pt idx="4">
                  <c:v>37174.783122651839</c:v>
                </c:pt>
                <c:pt idx="5">
                  <c:v>37890.309185104888</c:v>
                </c:pt>
                <c:pt idx="6">
                  <c:v>38620.145768806986</c:v>
                </c:pt>
                <c:pt idx="7">
                  <c:v>39364.579084183126</c:v>
                </c:pt>
                <c:pt idx="8">
                  <c:v>40123.90106586679</c:v>
                </c:pt>
                <c:pt idx="9">
                  <c:v>40898.409487184115</c:v>
                </c:pt>
              </c:numCache>
            </c:numRef>
          </c:val>
          <c:smooth val="0"/>
        </c:ser>
        <c:ser>
          <c:idx val="1"/>
          <c:order val="1"/>
          <c:tx>
            <c:v>Onderhoudslasten</c:v>
          </c:tx>
          <c:spPr>
            <a:ln>
              <a:solidFill>
                <a:srgbClr val="A50021"/>
              </a:solidFill>
            </a:ln>
          </c:spPr>
          <c:marker>
            <c:symbol val="none"/>
          </c:marker>
          <c:cat>
            <c:strRef>
              <c:f>'Samenvatting resultaten'!$D$6:$M$6</c:f>
              <c:strCache>
                <c:ptCount val="10"/>
                <c:pt idx="0">
                  <c:v>'15</c:v>
                </c:pt>
                <c:pt idx="1">
                  <c:v>'16</c:v>
                </c:pt>
                <c:pt idx="2">
                  <c:v>'17</c:v>
                </c:pt>
                <c:pt idx="3">
                  <c:v>'18</c:v>
                </c:pt>
                <c:pt idx="4">
                  <c:v>'19</c:v>
                </c:pt>
                <c:pt idx="5">
                  <c:v>'20</c:v>
                </c:pt>
                <c:pt idx="6">
                  <c:v>'21</c:v>
                </c:pt>
                <c:pt idx="7">
                  <c:v>'22</c:v>
                </c:pt>
                <c:pt idx="8">
                  <c:v>'23</c:v>
                </c:pt>
                <c:pt idx="9">
                  <c:v>'24</c:v>
                </c:pt>
              </c:strCache>
            </c:strRef>
          </c:cat>
          <c:val>
            <c:numRef>
              <c:f>'Samenvatting resultaten'!$D$9:$M$9</c:f>
              <c:numCache>
                <c:formatCode>_-"€"\ * #,##0_-;_-"€"\ * #,##0\-;_-"€"\ * "-"??_-;_-@_-</c:formatCode>
                <c:ptCount val="10"/>
                <c:pt idx="0">
                  <c:v>23653</c:v>
                </c:pt>
                <c:pt idx="1">
                  <c:v>468</c:v>
                </c:pt>
                <c:pt idx="2">
                  <c:v>81447</c:v>
                </c:pt>
                <c:pt idx="3">
                  <c:v>180168</c:v>
                </c:pt>
                <c:pt idx="4">
                  <c:v>4218</c:v>
                </c:pt>
                <c:pt idx="5">
                  <c:v>556</c:v>
                </c:pt>
                <c:pt idx="6">
                  <c:v>13445</c:v>
                </c:pt>
                <c:pt idx="7">
                  <c:v>52969</c:v>
                </c:pt>
                <c:pt idx="8">
                  <c:v>5432</c:v>
                </c:pt>
                <c:pt idx="9">
                  <c:v>57743</c:v>
                </c:pt>
              </c:numCache>
            </c:numRef>
          </c:val>
          <c:smooth val="0"/>
        </c:ser>
        <c:dLbls>
          <c:showLegendKey val="0"/>
          <c:showVal val="0"/>
          <c:showCatName val="0"/>
          <c:showSerName val="0"/>
          <c:showPercent val="0"/>
          <c:showBubbleSize val="0"/>
        </c:dLbls>
        <c:marker val="1"/>
        <c:smooth val="0"/>
        <c:axId val="81660928"/>
        <c:axId val="55115072"/>
      </c:lineChart>
      <c:catAx>
        <c:axId val="81660928"/>
        <c:scaling>
          <c:orientation val="minMax"/>
        </c:scaling>
        <c:delete val="0"/>
        <c:axPos val="b"/>
        <c:majorTickMark val="out"/>
        <c:minorTickMark val="none"/>
        <c:tickLblPos val="nextTo"/>
        <c:txPr>
          <a:bodyPr/>
          <a:lstStyle/>
          <a:p>
            <a:pPr>
              <a:defRPr b="1"/>
            </a:pPr>
            <a:endParaRPr lang="nl-NL"/>
          </a:p>
        </c:txPr>
        <c:crossAx val="55115072"/>
        <c:crosses val="autoZero"/>
        <c:auto val="1"/>
        <c:lblAlgn val="ctr"/>
        <c:lblOffset val="100"/>
        <c:noMultiLvlLbl val="0"/>
      </c:catAx>
      <c:valAx>
        <c:axId val="55115072"/>
        <c:scaling>
          <c:orientation val="minMax"/>
        </c:scaling>
        <c:delete val="0"/>
        <c:axPos val="l"/>
        <c:majorGridlines/>
        <c:numFmt formatCode="_-&quot;€&quot;\ * #,##0_-;_-&quot;€&quot;\ * #,##0\-;_-&quot;€&quot;\ * &quot;-&quot;??_-;_-@_-" sourceLinked="1"/>
        <c:majorTickMark val="out"/>
        <c:minorTickMark val="none"/>
        <c:tickLblPos val="nextTo"/>
        <c:txPr>
          <a:bodyPr/>
          <a:lstStyle/>
          <a:p>
            <a:pPr>
              <a:defRPr b="1"/>
            </a:pPr>
            <a:endParaRPr lang="nl-NL"/>
          </a:p>
        </c:txPr>
        <c:crossAx val="81660928"/>
        <c:crosses val="autoZero"/>
        <c:crossBetween val="between"/>
      </c:valAx>
    </c:plotArea>
    <c:legend>
      <c:legendPos val="r"/>
      <c:legendEntry>
        <c:idx val="0"/>
        <c:txPr>
          <a:bodyPr/>
          <a:lstStyle/>
          <a:p>
            <a:pPr>
              <a:defRPr>
                <a:solidFill>
                  <a:schemeClr val="tx2">
                    <a:lumMod val="50000"/>
                  </a:schemeClr>
                </a:solidFill>
              </a:defRPr>
            </a:pPr>
            <a:endParaRPr lang="nl-NL"/>
          </a:p>
        </c:txPr>
      </c:legendEntry>
      <c:legendEntry>
        <c:idx val="1"/>
        <c:txPr>
          <a:bodyPr/>
          <a:lstStyle/>
          <a:p>
            <a:pPr>
              <a:defRPr>
                <a:solidFill>
                  <a:schemeClr val="tx2">
                    <a:lumMod val="50000"/>
                  </a:schemeClr>
                </a:solidFill>
              </a:defRPr>
            </a:pPr>
            <a:endParaRPr lang="nl-NL"/>
          </a:p>
        </c:txPr>
      </c:legendEntry>
      <c:layout/>
      <c:overlay val="0"/>
    </c:legend>
    <c:plotVisOnly val="1"/>
    <c:dispBlanksAs val="gap"/>
    <c:showDLblsOverMax val="0"/>
  </c:chart>
  <c:txPr>
    <a:bodyPr/>
    <a:lstStyle/>
    <a:p>
      <a:pPr>
        <a:defRPr>
          <a:latin typeface="Trebuchet MS" pitchFamily="34" charset="0"/>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928680117405182"/>
          <c:y val="6.528944298629337E-2"/>
          <c:w val="0.61252524981216272"/>
          <c:h val="0.76293963254593178"/>
        </c:manualLayout>
      </c:layout>
      <c:barChart>
        <c:barDir val="col"/>
        <c:grouping val="clustered"/>
        <c:varyColors val="0"/>
        <c:ser>
          <c:idx val="0"/>
          <c:order val="0"/>
          <c:tx>
            <c:strRef>
              <c:f>'Samenvatting resultaten'!$AI$8</c:f>
              <c:strCache>
                <c:ptCount val="1"/>
                <c:pt idx="0">
                  <c:v>Saldo onderhoud
buitenkant</c:v>
                </c:pt>
              </c:strCache>
            </c:strRef>
          </c:tx>
          <c:spPr>
            <a:solidFill>
              <a:srgbClr val="006600"/>
            </a:solidFill>
          </c:spPr>
          <c:invertIfNegative val="0"/>
          <c:cat>
            <c:strRef>
              <c:f>'Samenvatting resultaten'!$AJ$8:$AJ$9</c:f>
              <c:strCache>
                <c:ptCount val="2"/>
                <c:pt idx="0">
                  <c:v>Saldo onderhoud
buitenonderhoud</c:v>
                </c:pt>
                <c:pt idx="1">
                  <c:v> € -39.183 </c:v>
                </c:pt>
              </c:strCache>
            </c:strRef>
          </c:cat>
          <c:val>
            <c:numRef>
              <c:f>'Samenvatting resultaten'!$AI$9:$AI$10</c:f>
              <c:numCache>
                <c:formatCode>_ "€"\ * #,##0_ ;_ "€"\ * \-#,##0_ ;_ "€"\ * "-"??_ ;_ @_ </c:formatCode>
                <c:ptCount val="2"/>
                <c:pt idx="0">
                  <c:v>0</c:v>
                </c:pt>
                <c:pt idx="1">
                  <c:v>3901.8969910670421</c:v>
                </c:pt>
              </c:numCache>
            </c:numRef>
          </c:val>
        </c:ser>
        <c:ser>
          <c:idx val="1"/>
          <c:order val="1"/>
          <c:tx>
            <c:strRef>
              <c:f>'Samenvatting resultaten'!$AJ$8</c:f>
              <c:strCache>
                <c:ptCount val="1"/>
                <c:pt idx="0">
                  <c:v>Saldo onderhoud
buitenonderhoud</c:v>
                </c:pt>
              </c:strCache>
            </c:strRef>
          </c:tx>
          <c:spPr>
            <a:solidFill>
              <a:srgbClr val="A50021"/>
            </a:solidFill>
          </c:spPr>
          <c:invertIfNegative val="0"/>
          <c:val>
            <c:numRef>
              <c:f>'Samenvatting resultaten'!$AJ$9:$AJ$10</c:f>
              <c:numCache>
                <c:formatCode>_ "€"\ * #,##0_ ;_ "€"\ * \-#,##0_ ;_ "€"\ * "-"??_ ;_ @_ </c:formatCode>
                <c:ptCount val="2"/>
                <c:pt idx="0">
                  <c:v>-39183.247631477367</c:v>
                </c:pt>
                <c:pt idx="1">
                  <c:v>0</c:v>
                </c:pt>
              </c:numCache>
            </c:numRef>
          </c:val>
        </c:ser>
        <c:dLbls>
          <c:showLegendKey val="0"/>
          <c:showVal val="0"/>
          <c:showCatName val="0"/>
          <c:showSerName val="0"/>
          <c:showPercent val="0"/>
          <c:showBubbleSize val="0"/>
        </c:dLbls>
        <c:gapWidth val="150"/>
        <c:axId val="81659904"/>
        <c:axId val="140443648"/>
      </c:barChart>
      <c:catAx>
        <c:axId val="81659904"/>
        <c:scaling>
          <c:orientation val="minMax"/>
        </c:scaling>
        <c:delete val="0"/>
        <c:axPos val="b"/>
        <c:majorTickMark val="out"/>
        <c:minorTickMark val="none"/>
        <c:tickLblPos val="none"/>
        <c:crossAx val="140443648"/>
        <c:crosses val="autoZero"/>
        <c:auto val="1"/>
        <c:lblAlgn val="ctr"/>
        <c:lblOffset val="100"/>
        <c:noMultiLvlLbl val="0"/>
      </c:catAx>
      <c:valAx>
        <c:axId val="140443648"/>
        <c:scaling>
          <c:orientation val="minMax"/>
        </c:scaling>
        <c:delete val="0"/>
        <c:axPos val="l"/>
        <c:majorGridlines/>
        <c:numFmt formatCode="_ &quot;€&quot;\ * #,##0_ ;_ &quot;€&quot;\ * \-#,##0_ ;_ &quot;€&quot;\ * &quot;-&quot;??_ ;_ @_ " sourceLinked="1"/>
        <c:majorTickMark val="out"/>
        <c:minorTickMark val="none"/>
        <c:tickLblPos val="nextTo"/>
        <c:txPr>
          <a:bodyPr/>
          <a:lstStyle/>
          <a:p>
            <a:pPr>
              <a:defRPr b="1"/>
            </a:pPr>
            <a:endParaRPr lang="nl-NL"/>
          </a:p>
        </c:txPr>
        <c:crossAx val="8165990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11292417</xdr:colOff>
      <xdr:row>1</xdr:row>
      <xdr:rowOff>74085</xdr:rowOff>
    </xdr:from>
    <xdr:to>
      <xdr:col>2</xdr:col>
      <xdr:colOff>12572688</xdr:colOff>
      <xdr:row>3</xdr:row>
      <xdr:rowOff>92237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1652250" y="264585"/>
          <a:ext cx="1280271" cy="377985"/>
        </a:xfrm>
        <a:prstGeom prst="rect">
          <a:avLst/>
        </a:prstGeom>
      </xdr:spPr>
    </xdr:pic>
    <xdr:clientData/>
  </xdr:twoCellAnchor>
  <xdr:twoCellAnchor editAs="oneCell">
    <xdr:from>
      <xdr:col>2</xdr:col>
      <xdr:colOff>10837334</xdr:colOff>
      <xdr:row>16</xdr:row>
      <xdr:rowOff>127000</xdr:rowOff>
    </xdr:from>
    <xdr:to>
      <xdr:col>2</xdr:col>
      <xdr:colOff>12117605</xdr:colOff>
      <xdr:row>18</xdr:row>
      <xdr:rowOff>113402</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11197167" y="7577667"/>
          <a:ext cx="1280271"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10</xdr:row>
      <xdr:rowOff>185737</xdr:rowOff>
    </xdr:from>
    <xdr:to>
      <xdr:col>7</xdr:col>
      <xdr:colOff>57149</xdr:colOff>
      <xdr:row>25</xdr:row>
      <xdr:rowOff>123825</xdr:rowOff>
    </xdr:to>
    <xdr:graphicFrame macro="">
      <xdr:nvGraphicFramePr>
        <xdr:cNvPr id="4" name="Grafie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10</xdr:row>
      <xdr:rowOff>185737</xdr:rowOff>
    </xdr:from>
    <xdr:to>
      <xdr:col>13</xdr:col>
      <xdr:colOff>9526</xdr:colOff>
      <xdr:row>25</xdr:row>
      <xdr:rowOff>119062</xdr:rowOff>
    </xdr:to>
    <xdr:graphicFrame macro="">
      <xdr:nvGraphicFramePr>
        <xdr:cNvPr id="11" name="Grafiek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29</xdr:col>
      <xdr:colOff>2922483</xdr:colOff>
      <xdr:row>25</xdr:row>
      <xdr:rowOff>231321</xdr:rowOff>
    </xdr:from>
    <xdr:to>
      <xdr:col>30</xdr:col>
      <xdr:colOff>1469004</xdr:colOff>
      <xdr:row>27</xdr:row>
      <xdr:rowOff>45333</xdr:rowOff>
    </xdr:to>
    <xdr:pic>
      <xdr:nvPicPr>
        <xdr:cNvPr id="9" name="Afbeelding 8"/>
        <xdr:cNvPicPr>
          <a:picLocks noChangeAspect="1"/>
        </xdr:cNvPicPr>
      </xdr:nvPicPr>
      <xdr:blipFill>
        <a:blip xmlns:r="http://schemas.openxmlformats.org/officeDocument/2006/relationships" r:embed="rId3"/>
        <a:stretch>
          <a:fillRect/>
        </a:stretch>
      </xdr:blipFill>
      <xdr:spPr>
        <a:xfrm>
          <a:off x="14189197" y="5293178"/>
          <a:ext cx="1567307" cy="426334"/>
        </a:xfrm>
        <a:prstGeom prst="rect">
          <a:avLst/>
        </a:prstGeom>
      </xdr:spPr>
    </xdr:pic>
    <xdr:clientData/>
  </xdr:twoCellAnchor>
  <xdr:twoCellAnchor>
    <xdr:from>
      <xdr:col>14</xdr:col>
      <xdr:colOff>179917</xdr:colOff>
      <xdr:row>11</xdr:row>
      <xdr:rowOff>30691</xdr:rowOff>
    </xdr:from>
    <xdr:to>
      <xdr:col>31</xdr:col>
      <xdr:colOff>42333</xdr:colOff>
      <xdr:row>25</xdr:row>
      <xdr:rowOff>106891</xdr:rowOff>
    </xdr:to>
    <xdr:graphicFrame macro="">
      <xdr:nvGraphicFramePr>
        <xdr:cNvPr id="12" name="Grafie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1079503</xdr:colOff>
      <xdr:row>23</xdr:row>
      <xdr:rowOff>31750</xdr:rowOff>
    </xdr:from>
    <xdr:to>
      <xdr:col>29</xdr:col>
      <xdr:colOff>2264837</xdr:colOff>
      <xdr:row>25</xdr:row>
      <xdr:rowOff>95250</xdr:rowOff>
    </xdr:to>
    <xdr:sp macro="" textlink="">
      <xdr:nvSpPr>
        <xdr:cNvPr id="13" name="Tekstvak 12"/>
        <xdr:cNvSpPr txBox="1"/>
      </xdr:nvSpPr>
      <xdr:spPr>
        <a:xfrm>
          <a:off x="11916836" y="4783667"/>
          <a:ext cx="1185334"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NL" sz="1100" b="1"/>
            <a:t>Saldo onderhoud buitenkant</a:t>
          </a:r>
        </a:p>
      </xdr:txBody>
    </xdr:sp>
    <xdr:clientData/>
  </xdr:twoCellAnchor>
  <xdr:twoCellAnchor>
    <xdr:from>
      <xdr:col>29</xdr:col>
      <xdr:colOff>2222500</xdr:colOff>
      <xdr:row>23</xdr:row>
      <xdr:rowOff>31749</xdr:rowOff>
    </xdr:from>
    <xdr:to>
      <xdr:col>30</xdr:col>
      <xdr:colOff>677334</xdr:colOff>
      <xdr:row>25</xdr:row>
      <xdr:rowOff>95249</xdr:rowOff>
    </xdr:to>
    <xdr:sp macro="" textlink="">
      <xdr:nvSpPr>
        <xdr:cNvPr id="14" name="Tekstvak 13"/>
        <xdr:cNvSpPr txBox="1"/>
      </xdr:nvSpPr>
      <xdr:spPr>
        <a:xfrm>
          <a:off x="13059833" y="4783666"/>
          <a:ext cx="1185334"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l-NL" sz="1100" b="1"/>
            <a:t>Saldo onderhoud binnenkant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797719</xdr:colOff>
      <xdr:row>27</xdr:row>
      <xdr:rowOff>11066</xdr:rowOff>
    </xdr:from>
    <xdr:to>
      <xdr:col>11</xdr:col>
      <xdr:colOff>5126</xdr:colOff>
      <xdr:row>29</xdr:row>
      <xdr:rowOff>141659</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4357688" y="3416254"/>
          <a:ext cx="1279094" cy="3806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624417</xdr:colOff>
      <xdr:row>1</xdr:row>
      <xdr:rowOff>74084</xdr:rowOff>
    </xdr:from>
    <xdr:to>
      <xdr:col>17</xdr:col>
      <xdr:colOff>52605</xdr:colOff>
      <xdr:row>3</xdr:row>
      <xdr:rowOff>49902</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2456584" y="264584"/>
          <a:ext cx="1280271" cy="377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481854</xdr:colOff>
      <xdr:row>0</xdr:row>
      <xdr:rowOff>100853</xdr:rowOff>
    </xdr:from>
    <xdr:to>
      <xdr:col>18</xdr:col>
      <xdr:colOff>58831</xdr:colOff>
      <xdr:row>0</xdr:row>
      <xdr:rowOff>478838</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12550589" y="100853"/>
          <a:ext cx="1280271" cy="3779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ocumenten%20Maarten\Informatie%20onderwijshuisvesting\Londovergoeding%20PO%202013%20PO-ra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bekostiging materieel"/>
      <sheetName val="Blad1"/>
      <sheetName val="tab"/>
      <sheetName val="Module1"/>
    </sheetNames>
    <sheetDataSet>
      <sheetData sheetId="0" refreshError="1"/>
      <sheetData sheetId="1" refreshError="1"/>
      <sheetData sheetId="2" refreshError="1"/>
      <sheetData sheetId="3">
        <row r="8">
          <cell r="C8">
            <v>0.06</v>
          </cell>
        </row>
        <row r="56">
          <cell r="C56">
            <v>0.05</v>
          </cell>
        </row>
        <row r="57">
          <cell r="C57">
            <v>3.4299999999999997E-2</v>
          </cell>
          <cell r="D57">
            <v>0</v>
          </cell>
          <cell r="E57">
            <v>0</v>
          </cell>
        </row>
        <row r="58">
          <cell r="C58">
            <v>1.7899999999999999E-2</v>
          </cell>
          <cell r="D58">
            <v>375</v>
          </cell>
          <cell r="E58">
            <v>2</v>
          </cell>
        </row>
        <row r="59">
          <cell r="C59">
            <v>1.5642</v>
          </cell>
          <cell r="D59">
            <v>495</v>
          </cell>
          <cell r="E59">
            <v>3</v>
          </cell>
        </row>
        <row r="60">
          <cell r="C60">
            <v>1.15E-2</v>
          </cell>
          <cell r="D60">
            <v>650</v>
          </cell>
          <cell r="E60">
            <v>4</v>
          </cell>
        </row>
        <row r="61">
          <cell r="D61">
            <v>785</v>
          </cell>
          <cell r="E61">
            <v>5</v>
          </cell>
        </row>
        <row r="62">
          <cell r="D62">
            <v>875</v>
          </cell>
          <cell r="E62">
            <v>6</v>
          </cell>
        </row>
        <row r="63">
          <cell r="D63">
            <v>980</v>
          </cell>
          <cell r="E63">
            <v>7</v>
          </cell>
        </row>
        <row r="64">
          <cell r="D64">
            <v>1085</v>
          </cell>
          <cell r="E64">
            <v>8</v>
          </cell>
        </row>
        <row r="65">
          <cell r="D65">
            <v>1190</v>
          </cell>
          <cell r="E65">
            <v>9</v>
          </cell>
        </row>
        <row r="66">
          <cell r="D66">
            <v>1295</v>
          </cell>
          <cell r="E66">
            <v>10</v>
          </cell>
        </row>
        <row r="67">
          <cell r="D67">
            <v>1400</v>
          </cell>
          <cell r="E67">
            <v>11</v>
          </cell>
        </row>
        <row r="68">
          <cell r="D68">
            <v>1505</v>
          </cell>
          <cell r="E68">
            <v>12</v>
          </cell>
        </row>
        <row r="69">
          <cell r="D69">
            <v>1610</v>
          </cell>
          <cell r="E69">
            <v>13</v>
          </cell>
        </row>
        <row r="70">
          <cell r="D70">
            <v>1755</v>
          </cell>
          <cell r="E70">
            <v>14</v>
          </cell>
        </row>
        <row r="71">
          <cell r="D71">
            <v>1860</v>
          </cell>
          <cell r="E71">
            <v>15</v>
          </cell>
        </row>
        <row r="72">
          <cell r="D72">
            <v>1965</v>
          </cell>
          <cell r="E72">
            <v>16</v>
          </cell>
        </row>
        <row r="73">
          <cell r="D73">
            <v>2070</v>
          </cell>
          <cell r="E73">
            <v>17</v>
          </cell>
        </row>
        <row r="74">
          <cell r="D74">
            <v>2175</v>
          </cell>
          <cell r="E74">
            <v>18</v>
          </cell>
        </row>
        <row r="75">
          <cell r="D75">
            <v>2280</v>
          </cell>
          <cell r="E75">
            <v>19</v>
          </cell>
        </row>
        <row r="76">
          <cell r="D76">
            <v>2385</v>
          </cell>
          <cell r="E76">
            <v>20</v>
          </cell>
        </row>
        <row r="77">
          <cell r="D77">
            <v>2490</v>
          </cell>
          <cell r="E77">
            <v>21</v>
          </cell>
        </row>
        <row r="78">
          <cell r="D78">
            <v>2595</v>
          </cell>
          <cell r="E78">
            <v>22</v>
          </cell>
        </row>
        <row r="79">
          <cell r="D79">
            <v>2700</v>
          </cell>
          <cell r="E79">
            <v>23</v>
          </cell>
        </row>
        <row r="80">
          <cell r="D80">
            <v>2805</v>
          </cell>
          <cell r="E80">
            <v>24</v>
          </cell>
        </row>
        <row r="81">
          <cell r="D81">
            <v>2910</v>
          </cell>
          <cell r="E81">
            <v>25</v>
          </cell>
        </row>
        <row r="82">
          <cell r="D82">
            <v>3015</v>
          </cell>
          <cell r="E82">
            <v>26</v>
          </cell>
        </row>
        <row r="83">
          <cell r="D83">
            <v>3120</v>
          </cell>
          <cell r="E83">
            <v>27</v>
          </cell>
        </row>
        <row r="84">
          <cell r="D84">
            <v>3225</v>
          </cell>
          <cell r="E84">
            <v>28</v>
          </cell>
        </row>
        <row r="85">
          <cell r="D85">
            <v>3330</v>
          </cell>
          <cell r="E85">
            <v>29</v>
          </cell>
        </row>
        <row r="86">
          <cell r="D86">
            <v>3435</v>
          </cell>
          <cell r="E86">
            <v>30</v>
          </cell>
        </row>
        <row r="87">
          <cell r="D87">
            <v>3540</v>
          </cell>
          <cell r="E87">
            <v>31</v>
          </cell>
        </row>
        <row r="88">
          <cell r="D88">
            <v>3645</v>
          </cell>
          <cell r="E88">
            <v>32</v>
          </cell>
        </row>
        <row r="89">
          <cell r="D89">
            <v>3750</v>
          </cell>
          <cell r="E89">
            <v>33</v>
          </cell>
        </row>
        <row r="90">
          <cell r="D90">
            <v>3855</v>
          </cell>
          <cell r="E90">
            <v>34</v>
          </cell>
        </row>
        <row r="91">
          <cell r="D91">
            <v>3960</v>
          </cell>
          <cell r="E91">
            <v>35</v>
          </cell>
        </row>
        <row r="92">
          <cell r="D92">
            <v>4065</v>
          </cell>
          <cell r="E92">
            <v>36</v>
          </cell>
        </row>
        <row r="93">
          <cell r="D93">
            <v>4170</v>
          </cell>
          <cell r="E93">
            <v>37</v>
          </cell>
        </row>
        <row r="94">
          <cell r="D94">
            <v>4275</v>
          </cell>
          <cell r="E94">
            <v>38</v>
          </cell>
        </row>
        <row r="95">
          <cell r="D95">
            <v>4380</v>
          </cell>
          <cell r="E95">
            <v>39</v>
          </cell>
        </row>
        <row r="96">
          <cell r="D96">
            <v>4485</v>
          </cell>
          <cell r="E96">
            <v>40</v>
          </cell>
        </row>
        <row r="97">
          <cell r="D97">
            <v>4590</v>
          </cell>
          <cell r="E97">
            <v>41</v>
          </cell>
        </row>
        <row r="98">
          <cell r="D98">
            <v>4695</v>
          </cell>
          <cell r="E98">
            <v>42</v>
          </cell>
        </row>
        <row r="99">
          <cell r="D99">
            <v>4800</v>
          </cell>
          <cell r="E99">
            <v>43</v>
          </cell>
        </row>
        <row r="100">
          <cell r="D100">
            <v>4905</v>
          </cell>
          <cell r="E100">
            <v>44</v>
          </cell>
        </row>
        <row r="101">
          <cell r="D101">
            <v>5010</v>
          </cell>
          <cell r="E101">
            <v>45</v>
          </cell>
        </row>
        <row r="102">
          <cell r="D102">
            <v>5115</v>
          </cell>
          <cell r="E102">
            <v>46</v>
          </cell>
        </row>
        <row r="103">
          <cell r="D103">
            <v>5220</v>
          </cell>
          <cell r="E103">
            <v>47</v>
          </cell>
        </row>
        <row r="104">
          <cell r="D104">
            <v>5325</v>
          </cell>
          <cell r="E104">
            <v>48</v>
          </cell>
        </row>
        <row r="105">
          <cell r="D105">
            <v>5430</v>
          </cell>
          <cell r="E105">
            <v>49</v>
          </cell>
        </row>
        <row r="106">
          <cell r="D106">
            <v>5535</v>
          </cell>
          <cell r="E106">
            <v>50</v>
          </cell>
        </row>
      </sheetData>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arten.groenen@icsadviseurs.n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3"/>
  <sheetViews>
    <sheetView showGridLines="0" showRowColHeaders="0" zoomScale="90" zoomScaleNormal="90" workbookViewId="0">
      <selection activeCell="C11" sqref="C11"/>
    </sheetView>
  </sheetViews>
  <sheetFormatPr defaultRowHeight="15" x14ac:dyDescent="0.3"/>
  <cols>
    <col min="1" max="1" width="2.5703125" style="12" customWidth="1"/>
    <col min="2" max="2" width="2.85546875" style="8" customWidth="1"/>
    <col min="3" max="3" width="190.5703125" style="8" customWidth="1"/>
    <col min="4" max="51" width="9.140625" style="12"/>
    <col min="52" max="16384" width="9.140625" style="8"/>
  </cols>
  <sheetData>
    <row r="1" spans="3:3" s="12" customFormat="1" x14ac:dyDescent="0.3"/>
    <row r="2" spans="3:3" ht="18.75" x14ac:dyDescent="0.3">
      <c r="C2" s="17" t="s">
        <v>157</v>
      </c>
    </row>
    <row r="3" spans="3:3" ht="9" customHeight="1" x14ac:dyDescent="0.3"/>
    <row r="4" spans="3:3" x14ac:dyDescent="0.3">
      <c r="C4" s="14" t="s">
        <v>58</v>
      </c>
    </row>
    <row r="5" spans="3:3" ht="135" x14ac:dyDescent="0.3">
      <c r="C5" s="13" t="s">
        <v>151</v>
      </c>
    </row>
    <row r="6" spans="3:3" ht="9" customHeight="1" x14ac:dyDescent="0.3"/>
    <row r="7" spans="3:3" x14ac:dyDescent="0.3">
      <c r="C7" s="14" t="s">
        <v>149</v>
      </c>
    </row>
    <row r="8" spans="3:3" ht="180" x14ac:dyDescent="0.3">
      <c r="C8" s="15" t="s">
        <v>162</v>
      </c>
    </row>
    <row r="9" spans="3:3" x14ac:dyDescent="0.3">
      <c r="C9" s="15"/>
    </row>
    <row r="10" spans="3:3" ht="75" x14ac:dyDescent="0.3">
      <c r="C10" s="241" t="s">
        <v>160</v>
      </c>
    </row>
    <row r="11" spans="3:3" ht="9" customHeight="1" x14ac:dyDescent="0.3"/>
    <row r="12" spans="3:3" x14ac:dyDescent="0.3">
      <c r="C12" s="14" t="s">
        <v>61</v>
      </c>
    </row>
    <row r="13" spans="3:3" ht="30" x14ac:dyDescent="0.3">
      <c r="C13" s="13" t="s">
        <v>152</v>
      </c>
    </row>
    <row r="15" spans="3:3" x14ac:dyDescent="0.3">
      <c r="C15" s="14" t="s">
        <v>150</v>
      </c>
    </row>
    <row r="16" spans="3:3" x14ac:dyDescent="0.3">
      <c r="C16" s="8" t="s">
        <v>62</v>
      </c>
    </row>
    <row r="17" spans="3:3" ht="15.75" x14ac:dyDescent="0.3">
      <c r="C17" s="16" t="s">
        <v>69</v>
      </c>
    </row>
    <row r="18" spans="3:3" x14ac:dyDescent="0.3">
      <c r="C18" s="8" t="s">
        <v>60</v>
      </c>
    </row>
    <row r="20" spans="3:3" s="12" customFormat="1" x14ac:dyDescent="0.3"/>
    <row r="21" spans="3:3" s="12" customFormat="1" x14ac:dyDescent="0.3"/>
    <row r="22" spans="3:3" s="12" customFormat="1" x14ac:dyDescent="0.3"/>
    <row r="23" spans="3:3" s="12" customFormat="1" x14ac:dyDescent="0.3"/>
    <row r="24" spans="3:3" s="12" customFormat="1" x14ac:dyDescent="0.3"/>
    <row r="25" spans="3:3" s="12" customFormat="1" x14ac:dyDescent="0.3"/>
    <row r="26" spans="3:3" s="12" customFormat="1" x14ac:dyDescent="0.3"/>
    <row r="27" spans="3:3" s="12" customFormat="1" x14ac:dyDescent="0.3"/>
    <row r="28" spans="3:3" s="12" customFormat="1" x14ac:dyDescent="0.3"/>
    <row r="29" spans="3:3" s="12" customFormat="1" x14ac:dyDescent="0.3"/>
    <row r="30" spans="3:3" s="12" customFormat="1" x14ac:dyDescent="0.3"/>
    <row r="31" spans="3:3" s="12" customFormat="1" x14ac:dyDescent="0.3"/>
    <row r="32" spans="3:3"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row r="83" s="12" customFormat="1" x14ac:dyDescent="0.3"/>
    <row r="84" s="12" customFormat="1" x14ac:dyDescent="0.3"/>
    <row r="85" s="12" customFormat="1" x14ac:dyDescent="0.3"/>
    <row r="86" s="12" customFormat="1" x14ac:dyDescent="0.3"/>
    <row r="87" s="12" customFormat="1" x14ac:dyDescent="0.3"/>
    <row r="88" s="12" customFormat="1" x14ac:dyDescent="0.3"/>
    <row r="89" s="12" customFormat="1" x14ac:dyDescent="0.3"/>
    <row r="90" s="12" customFormat="1" x14ac:dyDescent="0.3"/>
    <row r="91" s="12" customFormat="1" x14ac:dyDescent="0.3"/>
    <row r="92" s="12" customFormat="1" x14ac:dyDescent="0.3"/>
    <row r="93" s="12" customFormat="1" x14ac:dyDescent="0.3"/>
    <row r="94" s="12" customFormat="1" x14ac:dyDescent="0.3"/>
    <row r="95" s="12" customFormat="1" x14ac:dyDescent="0.3"/>
    <row r="96" s="12" customFormat="1" x14ac:dyDescent="0.3"/>
    <row r="97" s="12" customFormat="1" x14ac:dyDescent="0.3"/>
    <row r="98" s="12" customFormat="1" x14ac:dyDescent="0.3"/>
    <row r="99" s="12" customFormat="1" x14ac:dyDescent="0.3"/>
    <row r="100" s="12" customFormat="1" x14ac:dyDescent="0.3"/>
    <row r="101" s="12" customFormat="1" x14ac:dyDescent="0.3"/>
    <row r="102" s="12" customFormat="1" x14ac:dyDescent="0.3"/>
    <row r="103" s="12" customFormat="1" x14ac:dyDescent="0.3"/>
    <row r="104" s="12" customFormat="1" x14ac:dyDescent="0.3"/>
    <row r="105" s="12" customFormat="1" x14ac:dyDescent="0.3"/>
    <row r="106" s="12" customFormat="1" x14ac:dyDescent="0.3"/>
    <row r="107" s="12" customFormat="1" x14ac:dyDescent="0.3"/>
    <row r="108" s="12" customFormat="1" x14ac:dyDescent="0.3"/>
    <row r="109" s="12" customFormat="1" x14ac:dyDescent="0.3"/>
    <row r="110" s="12" customFormat="1" x14ac:dyDescent="0.3"/>
    <row r="111" s="12" customFormat="1" x14ac:dyDescent="0.3"/>
    <row r="112" s="12" customFormat="1" x14ac:dyDescent="0.3"/>
    <row r="113" s="12" customFormat="1" x14ac:dyDescent="0.3"/>
    <row r="114" s="12" customFormat="1" x14ac:dyDescent="0.3"/>
    <row r="115" s="12" customFormat="1" x14ac:dyDescent="0.3"/>
    <row r="116" s="12" customFormat="1" x14ac:dyDescent="0.3"/>
    <row r="117" s="12" customFormat="1" x14ac:dyDescent="0.3"/>
    <row r="118" s="12" customFormat="1" x14ac:dyDescent="0.3"/>
    <row r="119" s="12" customFormat="1" x14ac:dyDescent="0.3"/>
    <row r="120" s="12" customFormat="1" x14ac:dyDescent="0.3"/>
    <row r="121" s="12" customFormat="1" x14ac:dyDescent="0.3"/>
    <row r="122" s="12" customFormat="1" x14ac:dyDescent="0.3"/>
    <row r="123" s="12" customFormat="1" x14ac:dyDescent="0.3"/>
    <row r="124" s="12" customFormat="1" x14ac:dyDescent="0.3"/>
    <row r="125" s="12" customFormat="1" x14ac:dyDescent="0.3"/>
    <row r="126" s="12" customFormat="1" x14ac:dyDescent="0.3"/>
    <row r="127" s="12" customFormat="1" x14ac:dyDescent="0.3"/>
    <row r="128" s="12" customFormat="1" x14ac:dyDescent="0.3"/>
    <row r="129" s="12" customFormat="1" x14ac:dyDescent="0.3"/>
    <row r="130" s="12" customFormat="1" x14ac:dyDescent="0.3"/>
    <row r="131" s="12" customFormat="1" x14ac:dyDescent="0.3"/>
    <row r="132" s="12" customFormat="1" x14ac:dyDescent="0.3"/>
    <row r="133" s="12" customFormat="1" x14ac:dyDescent="0.3"/>
    <row r="134" s="12" customFormat="1" x14ac:dyDescent="0.3"/>
    <row r="135" s="12" customFormat="1" x14ac:dyDescent="0.3"/>
    <row r="136" s="12" customFormat="1" x14ac:dyDescent="0.3"/>
    <row r="137" s="12" customFormat="1" x14ac:dyDescent="0.3"/>
    <row r="138" s="12" customFormat="1" x14ac:dyDescent="0.3"/>
    <row r="139" s="12" customFormat="1" x14ac:dyDescent="0.3"/>
    <row r="140" s="12" customFormat="1" x14ac:dyDescent="0.3"/>
    <row r="141" s="12" customFormat="1" x14ac:dyDescent="0.3"/>
    <row r="142" s="12" customFormat="1" x14ac:dyDescent="0.3"/>
    <row r="143" s="12" customFormat="1" x14ac:dyDescent="0.3"/>
    <row r="144" s="12" customFormat="1" x14ac:dyDescent="0.3"/>
    <row r="145" s="12" customFormat="1" x14ac:dyDescent="0.3"/>
    <row r="146" s="12" customFormat="1" x14ac:dyDescent="0.3"/>
    <row r="147" s="12" customFormat="1" x14ac:dyDescent="0.3"/>
    <row r="148" s="12" customFormat="1" x14ac:dyDescent="0.3"/>
    <row r="149" s="12" customFormat="1" x14ac:dyDescent="0.3"/>
    <row r="150" s="12" customFormat="1" x14ac:dyDescent="0.3"/>
    <row r="151" s="12" customFormat="1" x14ac:dyDescent="0.3"/>
    <row r="152" s="12" customFormat="1" x14ac:dyDescent="0.3"/>
    <row r="153" s="12" customFormat="1" x14ac:dyDescent="0.3"/>
    <row r="154" s="12" customFormat="1" x14ac:dyDescent="0.3"/>
    <row r="155" s="12" customFormat="1" x14ac:dyDescent="0.3"/>
    <row r="156" s="12" customFormat="1" x14ac:dyDescent="0.3"/>
    <row r="157" s="12" customFormat="1" x14ac:dyDescent="0.3"/>
    <row r="158" s="12" customFormat="1" x14ac:dyDescent="0.3"/>
    <row r="159" s="12" customFormat="1" x14ac:dyDescent="0.3"/>
    <row r="160" s="12" customFormat="1" x14ac:dyDescent="0.3"/>
    <row r="161" s="12" customFormat="1" x14ac:dyDescent="0.3"/>
    <row r="162" s="12" customFormat="1" x14ac:dyDescent="0.3"/>
    <row r="163" s="12" customFormat="1" x14ac:dyDescent="0.3"/>
    <row r="164" s="12" customFormat="1" x14ac:dyDescent="0.3"/>
    <row r="165" s="12" customFormat="1" x14ac:dyDescent="0.3"/>
    <row r="166" s="12" customFormat="1" x14ac:dyDescent="0.3"/>
    <row r="167" s="12" customFormat="1" x14ac:dyDescent="0.3"/>
    <row r="168" s="12" customFormat="1" x14ac:dyDescent="0.3"/>
    <row r="169" s="12" customFormat="1" x14ac:dyDescent="0.3"/>
    <row r="170" s="12" customFormat="1" x14ac:dyDescent="0.3"/>
    <row r="171" s="12" customFormat="1" x14ac:dyDescent="0.3"/>
    <row r="172" s="12" customFormat="1" x14ac:dyDescent="0.3"/>
    <row r="173" s="12" customFormat="1" x14ac:dyDescent="0.3"/>
    <row r="174" s="12" customFormat="1" x14ac:dyDescent="0.3"/>
    <row r="175" s="12" customFormat="1" x14ac:dyDescent="0.3"/>
    <row r="176" s="12" customFormat="1" x14ac:dyDescent="0.3"/>
    <row r="177" s="12" customFormat="1" x14ac:dyDescent="0.3"/>
    <row r="178" s="12" customFormat="1" x14ac:dyDescent="0.3"/>
    <row r="179" s="12" customFormat="1" x14ac:dyDescent="0.3"/>
    <row r="180" s="12" customFormat="1" x14ac:dyDescent="0.3"/>
    <row r="181" s="12" customFormat="1" x14ac:dyDescent="0.3"/>
    <row r="182" s="12" customFormat="1" x14ac:dyDescent="0.3"/>
    <row r="183" s="12" customFormat="1" x14ac:dyDescent="0.3"/>
    <row r="184" s="12" customFormat="1" x14ac:dyDescent="0.3"/>
    <row r="185" s="12" customFormat="1" x14ac:dyDescent="0.3"/>
    <row r="186" s="12" customFormat="1" x14ac:dyDescent="0.3"/>
    <row r="187" s="12" customFormat="1" x14ac:dyDescent="0.3"/>
    <row r="188" s="12" customFormat="1" x14ac:dyDescent="0.3"/>
    <row r="189" s="12" customFormat="1" x14ac:dyDescent="0.3"/>
    <row r="190" s="12" customFormat="1" x14ac:dyDescent="0.3"/>
    <row r="191" s="12" customFormat="1" x14ac:dyDescent="0.3"/>
    <row r="192" s="12" customFormat="1" x14ac:dyDescent="0.3"/>
    <row r="193" s="12" customFormat="1" x14ac:dyDescent="0.3"/>
  </sheetData>
  <sheetProtection selectLockedCells="1" selectUnlockedCells="1"/>
  <hyperlinks>
    <hyperlink ref="C17"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0"/>
  <sheetViews>
    <sheetView showGridLines="0" showRowColHeaders="0" tabSelected="1" zoomScale="80" zoomScaleNormal="80" workbookViewId="0">
      <selection activeCell="K3" sqref="K3:M3"/>
    </sheetView>
  </sheetViews>
  <sheetFormatPr defaultColWidth="8.85546875" defaultRowHeight="15" x14ac:dyDescent="0.3"/>
  <cols>
    <col min="1" max="1" width="1.7109375" style="1" customWidth="1"/>
    <col min="2" max="2" width="1.7109375" style="8" customWidth="1"/>
    <col min="3" max="3" width="19.140625" style="8" customWidth="1"/>
    <col min="4" max="5" width="13.28515625" style="8" customWidth="1"/>
    <col min="6" max="6" width="19" style="8" customWidth="1"/>
    <col min="7" max="11" width="13.28515625" style="8" customWidth="1"/>
    <col min="12" max="12" width="17.140625" style="8" customWidth="1"/>
    <col min="13" max="13" width="13.28515625" style="8" customWidth="1"/>
    <col min="14" max="14" width="1.85546875" style="8" customWidth="1"/>
    <col min="15" max="15" width="3" style="8" hidden="1" customWidth="1"/>
    <col min="16" max="16" width="8.85546875" style="1" hidden="1" customWidth="1"/>
    <col min="17" max="17" width="20.42578125" style="1" hidden="1" customWidth="1"/>
    <col min="18" max="18" width="10" style="1" hidden="1" customWidth="1"/>
    <col min="19" max="20" width="11.7109375" style="1" hidden="1" customWidth="1"/>
    <col min="21" max="21" width="11.140625" style="1" hidden="1" customWidth="1"/>
    <col min="22" max="22" width="11.7109375" style="1" hidden="1" customWidth="1"/>
    <col min="23" max="25" width="11.140625" style="1" hidden="1" customWidth="1"/>
    <col min="26" max="26" width="11.7109375" style="1" hidden="1" customWidth="1"/>
    <col min="27" max="27" width="11.140625" style="1" hidden="1" customWidth="1"/>
    <col min="28" max="29" width="8.85546875" style="1" hidden="1" customWidth="1"/>
    <col min="30" max="30" width="45.28515625" style="1" customWidth="1"/>
    <col min="31" max="31" width="22.28515625" style="1" customWidth="1"/>
    <col min="32" max="32" width="1.7109375" style="1" customWidth="1"/>
    <col min="33" max="33" width="8.85546875" style="1" customWidth="1"/>
    <col min="34" max="34" width="19.7109375" style="233" customWidth="1"/>
    <col min="35" max="35" width="12.5703125" style="233" customWidth="1"/>
    <col min="36" max="36" width="10.7109375" style="233" customWidth="1"/>
    <col min="37" max="49" width="8.85546875" style="1" customWidth="1"/>
    <col min="50" max="50" width="8.85546875" style="2" customWidth="1"/>
    <col min="51" max="16384" width="8.85546875" style="2"/>
  </cols>
  <sheetData>
    <row r="1" spans="1:16384" s="1" customFormat="1" x14ac:dyDescent="0.3">
      <c r="B1" s="12"/>
      <c r="C1" s="12"/>
      <c r="D1" s="12"/>
      <c r="E1" s="12"/>
      <c r="F1" s="12"/>
      <c r="G1" s="12"/>
      <c r="H1" s="12"/>
      <c r="I1" s="12"/>
      <c r="J1" s="12"/>
      <c r="K1" s="12"/>
      <c r="L1" s="12"/>
      <c r="M1" s="12"/>
      <c r="N1" s="12"/>
      <c r="O1" s="12"/>
      <c r="AH1" s="233"/>
      <c r="AI1" s="233"/>
      <c r="AJ1" s="233"/>
    </row>
    <row r="2" spans="1:16384" x14ac:dyDescent="0.3">
      <c r="P2" s="8"/>
      <c r="Q2" s="8"/>
      <c r="R2" s="8"/>
      <c r="S2" s="8"/>
      <c r="T2" s="8"/>
      <c r="U2" s="8"/>
      <c r="V2" s="8"/>
      <c r="W2" s="8"/>
      <c r="X2" s="8"/>
      <c r="Y2" s="8"/>
      <c r="Z2" s="8"/>
      <c r="AA2" s="8"/>
      <c r="AB2" s="8"/>
      <c r="AC2" s="8"/>
      <c r="AD2" s="8"/>
      <c r="AE2" s="8"/>
      <c r="AF2" s="8"/>
    </row>
    <row r="3" spans="1:16384" ht="23.25" x14ac:dyDescent="0.35">
      <c r="C3" s="255" t="s">
        <v>153</v>
      </c>
      <c r="D3" s="255"/>
      <c r="E3" s="255"/>
      <c r="F3" s="255"/>
      <c r="G3" s="255"/>
      <c r="H3" s="255"/>
      <c r="I3" s="255"/>
      <c r="J3" s="255"/>
      <c r="K3" s="256" t="s">
        <v>163</v>
      </c>
      <c r="L3" s="256"/>
      <c r="M3" s="256"/>
      <c r="AD3" s="219" t="s">
        <v>137</v>
      </c>
      <c r="AE3" s="220">
        <f>AE4+AE5</f>
        <v>3901.8969910670421</v>
      </c>
      <c r="AF3" s="8"/>
    </row>
    <row r="4" spans="1:16384" ht="16.5" x14ac:dyDescent="0.3">
      <c r="AD4" s="5" t="s">
        <v>138</v>
      </c>
      <c r="AE4" s="239">
        <f>IF(K3='Invulblad - Leerlingprognoses'!T416,'Invulblad - Leerlingprognoses'!S416,IF(K3='Invulblad - Leerlingprognoses'!T426,'Invulblad - Leerlingprognoses'!S426,IF(K3='Invulblad - Leerlingprognoses'!T436,'Invulblad - Leerlingprognoses'!S436,IF(K3='Invulblad - Leerlingprognoses'!T446,'Invulblad - Leerlingprognoses'!S446,IF(K3='Invulblad - Leerlingprognoses'!T456,'Invulblad - Leerlingprognoses'!S456,IF(K3='Invulblad - Leerlingprognoses'!T466,'Invulblad - Leerlingprognoses'!S466,IF(K3='Invulblad - Leerlingprognoses'!T476,'Invulblad - Leerlingprognoses'!S476,IF(K3='Invulblad - Leerlingprognoses'!T486,'Invulblad - Leerlingprognoses'!S486,IF(K3='Invulblad - Leerlingprognoses'!T496,'Invulblad - Leerlingprognoses'!S496,IF(K3='Invulblad - Leerlingprognoses'!T506,'Invulblad - Leerlingprognoses'!S506,IF(K3='Invulblad - Leerlingprognoses'!T516,'Invulblad - Leerlingprognoses'!S516,IF(K3='Invulblad - Leerlingprognoses'!T526,'Invulblad - Leerlingprognoses'!S526,IF(K3='Invulblad - Leerlingprognoses'!T536,'Invulblad - Leerlingprognoses'!S536,IF(K3='Invulblad - Leerlingprognoses'!T546,'Invulblad - Leerlingprognoses'!S546,IF(K3='Invulblad - Leerlingprognoses'!T556,'Invulblad - Leerlingprognoses'!S556,IF(K3='Invulblad - Leerlingprognoses'!T566,'Invulblad - Leerlingprognoses'!S566,IF(K3='Invulblad - Leerlingprognoses'!T576,'Invulblad - Leerlingprognoses'!S576,IF(K3='Invulblad - Leerlingprognoses'!T586,'Invulblad - Leerlingprognoses'!S586,IF(K3='Invulblad - Leerlingprognoses'!T596,'Invulblad - Leerlingprognoses'!S596,IF(K3='Invulblad - Leerlingprognoses'!T606,'Invulblad - Leerlingprognoses'!S606,IF(K3='Invulblad - Leerlingprognoses'!T616,'Invulblad - Leerlingprognoses'!S616,IF(K3='Invulblad - Leerlingprognoses'!T616,'Invulblad - Leerlingprognoses'!S616,IF(K3='Invulblad - Leerlingprognoses'!T626,'Invulblad - Leerlingprognoses'!S626,IF(K3='Invulblad - Leerlingprognoses'!T636,'Invulblad - Leerlingprognoses'!S636,IF(K3='Invulblad - Leerlingprognoses'!T646,'Invulblad - Leerlingprognoses'!S646,IF(K3='Invulblad - Leerlingprognoses'!T656,'Invulblad - Leerlingprognoses'!S656,IF(K3='Invulblad - Leerlingprognoses'!T666,'Invulblad - Leerlingprognoses'!S666,IF(K3='Invulblad - Leerlingprognoses'!T676,'Invulblad - Leerlingprognoses'!S676,IF(K3='Invulblad - Leerlingprognoses'!T686,'Invulblad - Leerlingprognoses'!S686,IF(K3='Invulblad - Leerlingprognoses'!T696,'Invulblad - Leerlingprognoses'!S696,IF(K3='Invulblad - Leerlingprognoses'!T706,'Invulblad - Leerlingprognoses'!S706,IF(K3='Invulblad - Leerlingprognoses'!T716,'Invulblad - Leerlingprognoses'!S716,IF(K3='Invulblad - Leerlingprognoses'!T726,'Invulblad - Leerlingprognoses'!S726,IF(K3='Invulblad - Leerlingprognoses'!T736,'Invulblad - Leerlingprognoses'!S736,IF(K3='Invulblad - Leerlingprognoses'!T746,'Invulblad - Leerlingprognoses'!S746,IF(K3='Invulblad - Leerlingprognoses'!T756,'Invulblad - Leerlingprognoses'!S756,IF(K3='Invulblad - Leerlingprognoses'!T766,'Invulblad - Leerlingprognoses'!S766,IF(K3='Invulblad - Leerlingprognoses'!T776,'Invulblad - Leerlingprognoses'!S776,IF(K3='Invulblad - Leerlingprognoses'!T786,'Invulblad - Leerlingprognoses'!S786,IF(K3='Invulblad - Leerlingprognoses'!T796,'Invulblad - Leerlingprognoses'!S796,IF(K3='Invulblad - Leerlingprognoses'!T806,'Invulblad - Leerlingprognoses'!S806,IF(K3='Invulblad - Leerlingprognoses'!T816,'Invulblad - Leerlingprognoses'!S816))))))))))))))))))))))))))))))))))))))))))</f>
        <v>214585.89699106704</v>
      </c>
      <c r="AF4" s="8"/>
      <c r="AI4" s="233" t="s">
        <v>144</v>
      </c>
      <c r="AJ4" s="233" t="s">
        <v>145</v>
      </c>
    </row>
    <row r="5" spans="1:16384" s="154" customFormat="1" ht="19.5" x14ac:dyDescent="0.35">
      <c r="A5" s="174"/>
      <c r="B5" s="9"/>
      <c r="C5" s="254" t="s">
        <v>76</v>
      </c>
      <c r="D5" s="254"/>
      <c r="E5" s="254"/>
      <c r="F5" s="230">
        <f>SUM(D10:M10)</f>
        <v>-35281.350640410259</v>
      </c>
      <c r="G5" s="18" t="s">
        <v>53</v>
      </c>
      <c r="H5" s="9"/>
      <c r="I5" s="254" t="s">
        <v>77</v>
      </c>
      <c r="J5" s="254"/>
      <c r="K5" s="254"/>
      <c r="L5" s="231">
        <f>F5/10</f>
        <v>-3528.135064041026</v>
      </c>
      <c r="M5" s="18" t="s">
        <v>54</v>
      </c>
      <c r="N5" s="9"/>
      <c r="O5" s="9"/>
      <c r="P5" s="7"/>
      <c r="Q5" s="7"/>
      <c r="R5" s="7"/>
      <c r="S5" s="7"/>
      <c r="T5" s="7"/>
      <c r="U5" s="7"/>
      <c r="V5" s="7"/>
      <c r="W5" s="7"/>
      <c r="X5" s="7"/>
      <c r="Y5" s="7"/>
      <c r="Z5" s="7"/>
      <c r="AA5" s="7"/>
      <c r="AB5" s="7"/>
      <c r="AC5" s="7"/>
      <c r="AD5" s="5" t="s">
        <v>139</v>
      </c>
      <c r="AE5" s="239">
        <f>IF($K$3='Invulblad - Onderhoudskosten'!$B$375,'Invulblad - Onderhoudskosten'!T285,IF($K$3='Invulblad - Onderhoudskosten'!$B$376,'Invulblad - Onderhoudskosten'!T286,IF($K$3='Invulblad - Onderhoudskosten'!$B$377,'Invulblad - Onderhoudskosten'!T287,IF($K$3='Invulblad - Onderhoudskosten'!$B$378,'Invulblad - Onderhoudskosten'!T288,IF($K$3='Invulblad - Onderhoudskosten'!$B$379,'Invulblad - Onderhoudskosten'!T289,IF($K$3='Invulblad - Onderhoudskosten'!$B$380,'Invulblad - Onderhoudskosten'!T290,IF($K$3='Invulblad - Onderhoudskosten'!$B$381,'Invulblad - Onderhoudskosten'!T291,IF($K$3='Invulblad - Onderhoudskosten'!$B$382,'Invulblad - Onderhoudskosten'!T292,IF($K$3='Invulblad - Onderhoudskosten'!$B$383,'Invulblad - Onderhoudskosten'!T293,IF($K$3='Invulblad - Onderhoudskosten'!$B$384,'Invulblad - Onderhoudskosten'!T294,IF($K$3='Invulblad - Onderhoudskosten'!$B$385,'Invulblad - Onderhoudskosten'!T295,IF($K$3='Invulblad - Onderhoudskosten'!$B$386,'Invulblad - Onderhoudskosten'!T296,IF($K$3='Invulblad - Onderhoudskosten'!$B$387,'Invulblad - Onderhoudskosten'!T297,IF($K$3='Invulblad - Onderhoudskosten'!$B$388,'Invulblad - Onderhoudskosten'!T298,IF($K$3='Invulblad - Onderhoudskosten'!$B$389,'Invulblad - Onderhoudskosten'!T299,IF($K$3='Invulblad - Onderhoudskosten'!$B$390,'Invulblad - Onderhoudskosten'!T300,IF($K$3='Invulblad - Onderhoudskosten'!$B$391,'Invulblad - Onderhoudskosten'!T301,IF($K$3='Invulblad - Onderhoudskosten'!$B$392,'Invulblad - Onderhoudskosten'!T302,IF($K$3='Invulblad - Onderhoudskosten'!$B$393,'Invulblad - Onderhoudskosten'!T303,IF($K$3='Invulblad - Onderhoudskosten'!$B$394,'Invulblad - Onderhoudskosten'!T304,IF($K$3='Invulblad - Onderhoudskosten'!$B$395,'Invulblad - Onderhoudskosten'!T305,IF($K$3='Invulblad - Onderhoudskosten'!$B$396,'Invulblad - Onderhoudskosten'!T306,IF($K$3='Invulblad - Onderhoudskosten'!$B$397,'Invulblad - Onderhoudskosten'!T307,IF($K$3='Invulblad - Onderhoudskosten'!$B$398,'Invulblad - Onderhoudskosten'!T308,IF($K$3='Invulblad - Onderhoudskosten'!$B$399,'Invulblad - Onderhoudskosten'!T309,IF($K$3='Invulblad - Onderhoudskosten'!$B$400,'Invulblad - Onderhoudskosten'!T310,IF($K$3='Invulblad - Onderhoudskosten'!$B$401,'Invulblad - Onderhoudskosten'!T311,IF($K$3='Invulblad - Onderhoudskosten'!$B$402,'Invulblad - Onderhoudskosten'!T312,IF($K$3='Invulblad - Onderhoudskosten'!$B$403,'Invulblad - Onderhoudskosten'!T313,IF($K$3='Invulblad - Onderhoudskosten'!$B$404,'Invulblad - Onderhoudskosten'!T314,IF($K$3='Invulblad - Onderhoudskosten'!$B$405,'Invulblad - Onderhoudskosten'!T315,IF($K$3='Invulblad - Onderhoudskosten'!$B$406,'Invulblad - Onderhoudskosten'!T316,IF($K$3='Invulblad - Onderhoudskosten'!$B$407,'Invulblad - Onderhoudskosten'!T317,IF($K$3='Invulblad - Onderhoudskosten'!$B$408,'Invulblad - Onderhoudskosten'!T318,IF($K$3='Invulblad - Onderhoudskosten'!$B$409,'Invulblad - Onderhoudskosten'!T319,IF($K$3='Invulblad - Onderhoudskosten'!$B$410,'Invulblad - Onderhoudskosten'!T320,IF($K$3='Invulblad - Onderhoudskosten'!$B$411,'Invulblad - Onderhoudskosten'!T321,IF($K$3='Invulblad - Onderhoudskosten'!$B$412,'Invulblad - Onderhoudskosten'!T322,IF($K$3='Invulblad - Onderhoudskosten'!$B$413,'Invulblad - Onderhoudskosten'!T323,IF($K$3='Invulblad - Onderhoudskosten'!$B$414,'Invulblad - Onderhoudskosten'!T324,IF($K$3='Invulblad - Onderhoudskosten'!$B$416,'Invulblad - Onderhoudskosten'!T326)))))))))))))))))))))))))))))))))))))))))</f>
        <v>-210684</v>
      </c>
      <c r="AF5" s="8"/>
      <c r="AH5" s="233"/>
      <c r="AI5" s="234" t="str">
        <f>AD7</f>
        <v>Saldo onderhoud buitenkant - 10 jaar</v>
      </c>
      <c r="AJ5" s="235">
        <f>AE7</f>
        <v>-39183.247631477367</v>
      </c>
      <c r="AK5" s="7"/>
      <c r="AL5" s="7"/>
      <c r="AM5" s="7"/>
      <c r="AN5" s="7"/>
      <c r="AO5" s="7"/>
      <c r="AP5" s="7"/>
      <c r="AQ5" s="7"/>
      <c r="AR5" s="7"/>
      <c r="AS5" s="7"/>
      <c r="AT5" s="7"/>
      <c r="AU5" s="7"/>
      <c r="AV5" s="7"/>
      <c r="AW5" s="7"/>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c r="WVQ5" s="6"/>
      <c r="WVR5" s="6"/>
      <c r="WVS5" s="6"/>
      <c r="WVT5" s="6"/>
      <c r="WVU5" s="6"/>
      <c r="WVV5" s="6"/>
      <c r="WVW5" s="6"/>
      <c r="WVX5" s="6"/>
      <c r="WVY5" s="6"/>
      <c r="WVZ5" s="6"/>
      <c r="WWA5" s="6"/>
      <c r="WWB5" s="6"/>
      <c r="WWC5" s="6"/>
      <c r="WWD5" s="6"/>
      <c r="WWE5" s="6"/>
      <c r="WWF5" s="6"/>
      <c r="WWG5" s="6"/>
      <c r="WWH5" s="6"/>
      <c r="WWI5" s="6"/>
      <c r="WWJ5" s="6"/>
      <c r="WWK5" s="6"/>
      <c r="WWL5" s="6"/>
      <c r="WWM5" s="6"/>
      <c r="WWN5" s="6"/>
      <c r="WWO5" s="6"/>
      <c r="WWP5" s="6"/>
      <c r="WWQ5" s="6"/>
      <c r="WWR5" s="6"/>
      <c r="WWS5" s="6"/>
      <c r="WWT5" s="6"/>
      <c r="WWU5" s="6"/>
      <c r="WWV5" s="6"/>
      <c r="WWW5" s="6"/>
      <c r="WWX5" s="6"/>
      <c r="WWY5" s="6"/>
      <c r="WWZ5" s="6"/>
      <c r="WXA5" s="6"/>
      <c r="WXB5" s="6"/>
      <c r="WXC5" s="6"/>
      <c r="WXD5" s="6"/>
      <c r="WXE5" s="6"/>
      <c r="WXF5" s="6"/>
      <c r="WXG5" s="6"/>
      <c r="WXH5" s="6"/>
      <c r="WXI5" s="6"/>
      <c r="WXJ5" s="6"/>
      <c r="WXK5" s="6"/>
      <c r="WXL5" s="6"/>
      <c r="WXM5" s="6"/>
      <c r="WXN5" s="6"/>
      <c r="WXO5" s="6"/>
      <c r="WXP5" s="6"/>
      <c r="WXQ5" s="6"/>
      <c r="WXR5" s="6"/>
      <c r="WXS5" s="6"/>
      <c r="WXT5" s="6"/>
      <c r="WXU5" s="6"/>
      <c r="WXV5" s="6"/>
      <c r="WXW5" s="6"/>
      <c r="WXX5" s="6"/>
      <c r="WXY5" s="6"/>
      <c r="WXZ5" s="6"/>
      <c r="WYA5" s="6"/>
      <c r="WYB5" s="6"/>
      <c r="WYC5" s="6"/>
      <c r="WYD5" s="6"/>
      <c r="WYE5" s="6"/>
      <c r="WYF5" s="6"/>
      <c r="WYG5" s="6"/>
      <c r="WYH5" s="6"/>
      <c r="WYI5" s="6"/>
      <c r="WYJ5" s="6"/>
      <c r="WYK5" s="6"/>
      <c r="WYL5" s="6"/>
      <c r="WYM5" s="6"/>
      <c r="WYN5" s="6"/>
      <c r="WYO5" s="6"/>
      <c r="WYP5" s="6"/>
      <c r="WYQ5" s="6"/>
      <c r="WYR5" s="6"/>
      <c r="WYS5" s="6"/>
      <c r="WYT5" s="6"/>
      <c r="WYU5" s="6"/>
      <c r="WYV5" s="6"/>
      <c r="WYW5" s="6"/>
      <c r="WYX5" s="6"/>
      <c r="WYY5" s="6"/>
      <c r="WYZ5" s="6"/>
      <c r="WZA5" s="6"/>
      <c r="WZB5" s="6"/>
      <c r="WZC5" s="6"/>
      <c r="WZD5" s="6"/>
      <c r="WZE5" s="6"/>
      <c r="WZF5" s="6"/>
      <c r="WZG5" s="6"/>
      <c r="WZH5" s="6"/>
      <c r="WZI5" s="6"/>
      <c r="WZJ5" s="6"/>
      <c r="WZK5" s="6"/>
      <c r="WZL5" s="6"/>
      <c r="WZM5" s="6"/>
      <c r="WZN5" s="6"/>
      <c r="WZO5" s="6"/>
      <c r="WZP5" s="6"/>
      <c r="WZQ5" s="6"/>
      <c r="WZR5" s="6"/>
      <c r="WZS5" s="6"/>
      <c r="WZT5" s="6"/>
      <c r="WZU5" s="6"/>
      <c r="WZV5" s="6"/>
      <c r="WZW5" s="6"/>
      <c r="WZX5" s="6"/>
      <c r="WZY5" s="6"/>
      <c r="WZZ5" s="6"/>
      <c r="XAA5" s="6"/>
      <c r="XAB5" s="6"/>
      <c r="XAC5" s="6"/>
      <c r="XAD5" s="6"/>
      <c r="XAE5" s="6"/>
      <c r="XAF5" s="6"/>
      <c r="XAG5" s="6"/>
      <c r="XAH5" s="6"/>
      <c r="XAI5" s="6"/>
      <c r="XAJ5" s="6"/>
      <c r="XAK5" s="6"/>
      <c r="XAL5" s="6"/>
      <c r="XAM5" s="6"/>
      <c r="XAN5" s="6"/>
      <c r="XAO5" s="6"/>
      <c r="XAP5" s="6"/>
      <c r="XAQ5" s="6"/>
      <c r="XAR5" s="6"/>
      <c r="XAS5" s="6"/>
      <c r="XAT5" s="6"/>
      <c r="XAU5" s="6"/>
      <c r="XAV5" s="6"/>
      <c r="XAW5" s="6"/>
      <c r="XAX5" s="6"/>
      <c r="XAY5" s="6"/>
      <c r="XAZ5" s="6"/>
      <c r="XBA5" s="6"/>
      <c r="XBB5" s="6"/>
      <c r="XBC5" s="6"/>
      <c r="XBD5" s="6"/>
      <c r="XBE5" s="6"/>
      <c r="XBF5" s="6"/>
      <c r="XBG5" s="6"/>
      <c r="XBH5" s="6"/>
      <c r="XBI5" s="6"/>
      <c r="XBJ5" s="6"/>
      <c r="XBK5" s="6"/>
      <c r="XBL5" s="6"/>
      <c r="XBM5" s="6"/>
      <c r="XBN5" s="6"/>
      <c r="XBO5" s="6"/>
      <c r="XBP5" s="6"/>
      <c r="XBQ5" s="6"/>
      <c r="XBR5" s="6"/>
      <c r="XBS5" s="6"/>
      <c r="XBT5" s="6"/>
      <c r="XBU5" s="6"/>
      <c r="XBV5" s="6"/>
      <c r="XBW5" s="6"/>
      <c r="XBX5" s="6"/>
      <c r="XBY5" s="6"/>
      <c r="XBZ5" s="6"/>
      <c r="XCA5" s="6"/>
      <c r="XCB5" s="6"/>
      <c r="XCC5" s="6"/>
      <c r="XCD5" s="6"/>
      <c r="XCE5" s="6"/>
      <c r="XCF5" s="6"/>
      <c r="XCG5" s="6"/>
      <c r="XCH5" s="6"/>
      <c r="XCI5" s="6"/>
      <c r="XCJ5" s="6"/>
      <c r="XCK5" s="6"/>
      <c r="XCL5" s="6"/>
      <c r="XCM5" s="6"/>
      <c r="XCN5" s="6"/>
      <c r="XCO5" s="6"/>
      <c r="XCP5" s="6"/>
      <c r="XCQ5" s="6"/>
      <c r="XCR5" s="6"/>
      <c r="XCS5" s="6"/>
      <c r="XCT5" s="6"/>
      <c r="XCU5" s="6"/>
      <c r="XCV5" s="6"/>
      <c r="XCW5" s="6"/>
      <c r="XCX5" s="6"/>
      <c r="XCY5" s="6"/>
      <c r="XCZ5" s="6"/>
      <c r="XDA5" s="6"/>
      <c r="XDB5" s="6"/>
      <c r="XDC5" s="6"/>
      <c r="XDD5" s="6"/>
      <c r="XDE5" s="6"/>
      <c r="XDF5" s="6"/>
      <c r="XDG5" s="6"/>
      <c r="XDH5" s="6"/>
      <c r="XDI5" s="6"/>
      <c r="XDJ5" s="6"/>
      <c r="XDK5" s="6"/>
      <c r="XDL5" s="6"/>
      <c r="XDM5" s="6"/>
      <c r="XDN5" s="6"/>
      <c r="XDO5" s="6"/>
      <c r="XDP5" s="6"/>
      <c r="XDQ5" s="6"/>
      <c r="XDR5" s="6"/>
      <c r="XDS5" s="6"/>
      <c r="XDT5" s="6"/>
      <c r="XDU5" s="6"/>
      <c r="XDV5" s="6"/>
      <c r="XDW5" s="6"/>
      <c r="XDX5" s="6"/>
      <c r="XDY5" s="6"/>
      <c r="XDZ5" s="6"/>
      <c r="XEA5" s="6"/>
      <c r="XEB5" s="6"/>
      <c r="XEC5" s="6"/>
      <c r="XED5" s="6"/>
      <c r="XEE5" s="6"/>
      <c r="XEF5" s="6"/>
      <c r="XEG5" s="6"/>
      <c r="XEH5" s="6"/>
      <c r="XEI5" s="6"/>
      <c r="XEJ5" s="6"/>
      <c r="XEK5" s="6"/>
      <c r="XEL5" s="6"/>
      <c r="XEM5" s="6"/>
      <c r="XEN5" s="6"/>
      <c r="XEO5" s="6"/>
      <c r="XEP5" s="6"/>
      <c r="XEQ5" s="6"/>
      <c r="XER5" s="6"/>
      <c r="XES5" s="6"/>
      <c r="XET5" s="6"/>
      <c r="XEU5" s="6"/>
      <c r="XEV5" s="6"/>
      <c r="XEW5" s="6"/>
      <c r="XEX5" s="6"/>
      <c r="XEY5" s="6"/>
      <c r="XEZ5" s="6"/>
      <c r="XFA5" s="6"/>
      <c r="XFB5" s="6"/>
      <c r="XFC5" s="6"/>
      <c r="XFD5" s="6"/>
    </row>
    <row r="6" spans="1:16384" x14ac:dyDescent="0.3">
      <c r="D6" s="10" t="s">
        <v>42</v>
      </c>
      <c r="E6" s="10" t="s">
        <v>43</v>
      </c>
      <c r="F6" s="10" t="s">
        <v>44</v>
      </c>
      <c r="G6" s="10" t="s">
        <v>45</v>
      </c>
      <c r="H6" s="10" t="s">
        <v>46</v>
      </c>
      <c r="I6" s="10" t="s">
        <v>47</v>
      </c>
      <c r="J6" s="10" t="s">
        <v>48</v>
      </c>
      <c r="K6" s="10" t="s">
        <v>49</v>
      </c>
      <c r="L6" s="10" t="s">
        <v>50</v>
      </c>
      <c r="M6" s="10" t="s">
        <v>51</v>
      </c>
      <c r="AD6" s="8"/>
      <c r="AE6" s="8"/>
      <c r="AF6" s="8"/>
      <c r="AI6" s="234" t="str">
        <f>AD3</f>
        <v>Saldo onderhoud binnenkant - 10 jaar</v>
      </c>
      <c r="AJ6" s="235">
        <f>AE3</f>
        <v>3901.8969910670421</v>
      </c>
    </row>
    <row r="7" spans="1:16384" ht="19.5" x14ac:dyDescent="0.35">
      <c r="C7" s="3"/>
      <c r="D7" s="3">
        <v>2015</v>
      </c>
      <c r="E7" s="3">
        <f>D7+1</f>
        <v>2016</v>
      </c>
      <c r="F7" s="3">
        <f t="shared" ref="F7:M7" si="0">E7+1</f>
        <v>2017</v>
      </c>
      <c r="G7" s="3">
        <f t="shared" si="0"/>
        <v>2018</v>
      </c>
      <c r="H7" s="3">
        <f t="shared" si="0"/>
        <v>2019</v>
      </c>
      <c r="I7" s="3">
        <f t="shared" si="0"/>
        <v>2020</v>
      </c>
      <c r="J7" s="3">
        <f t="shared" si="0"/>
        <v>2021</v>
      </c>
      <c r="K7" s="3">
        <f t="shared" si="0"/>
        <v>2022</v>
      </c>
      <c r="L7" s="3">
        <f>K7+1</f>
        <v>2023</v>
      </c>
      <c r="M7" s="3">
        <f t="shared" si="0"/>
        <v>2024</v>
      </c>
      <c r="AD7" s="219" t="s">
        <v>140</v>
      </c>
      <c r="AE7" s="220">
        <f>AE8+AE9</f>
        <v>-39183.247631477367</v>
      </c>
      <c r="AF7" s="8"/>
    </row>
    <row r="8" spans="1:16384" ht="18.75" customHeight="1" x14ac:dyDescent="0.3">
      <c r="C8" s="5" t="s">
        <v>35</v>
      </c>
      <c r="D8" s="155">
        <f>IF($K$3='Invulblad - Leerlingprognoses'!$C$419,'Invulblad - Leerlingprognoses'!I419,IF($K$3='Invulblad - Leerlingprognoses'!$C$429,'Invulblad - Leerlingprognoses'!I429,IF($K$3='Invulblad - Leerlingprognoses'!$C$439,'Invulblad - Leerlingprognoses'!I439,IF($K$3='Invulblad - Leerlingprognoses'!$C$449,'Invulblad - Leerlingprognoses'!I449,IF($K$3='Invulblad - Leerlingprognoses'!$C$459,'Invulblad - Leerlingprognoses'!I459,IF($K$3='Invulblad - Leerlingprognoses'!$C$469,'Invulblad - Leerlingprognoses'!I469,IF($K$3='Invulblad - Leerlingprognoses'!$C$479,'Invulblad - Leerlingprognoses'!I479,IF($K$3='Invulblad - Leerlingprognoses'!$C$489,'Invulblad - Leerlingprognoses'!I489,IF($K$3='Invulblad - Leerlingprognoses'!$C$499,'Invulblad - Leerlingprognoses'!I499,IF($K$3='Invulblad - Leerlingprognoses'!$C$509,'Invulblad - Leerlingprognoses'!I509,IF($K$3='Invulblad - Leerlingprognoses'!$C$519,'Invulblad - Leerlingprognoses'!I519,IF($K$3='Invulblad - Leerlingprognoses'!$C$529,'Invulblad - Leerlingprognoses'!I529,IF($K$3='Invulblad - Leerlingprognoses'!$C$539,'Invulblad - Leerlingprognoses'!I539,IF($K$3='Invulblad - Leerlingprognoses'!$C$549,'Invulblad - Leerlingprognoses'!I549,IF($K$3='Invulblad - Leerlingprognoses'!$C$559,'Invulblad - Leerlingprognoses'!I559,IF($K$3='Invulblad - Leerlingprognoses'!$C$569,'Invulblad - Leerlingprognoses'!I569,IF($K$3='Invulblad - Leerlingprognoses'!$C$579,'Invulblad - Leerlingprognoses'!I579,IF($K$3='Invulblad - Leerlingprognoses'!$C$589,'Invulblad - Leerlingprognoses'!I589,IF($K$3='Invulblad - Leerlingprognoses'!$C$599,'Invulblad - Leerlingprognoses'!I599,IF($K$3='Invulblad - Leerlingprognoses'!$C$609,'Invulblad - Leerlingprognoses'!I609,IF($K$3='Invulblad - Leerlingprognoses'!$C$619,'Invulblad - Leerlingprognoses'!I619,IF($K$3='Invulblad - Leerlingprognoses'!$C$629,'Invulblad - Leerlingprognoses'!I629,IF($K$3='Invulblad - Leerlingprognoses'!$C$639,'Invulblad - Leerlingprognoses'!I639,IF($K$3='Invulblad - Leerlingprognoses'!$C$649,'Invulblad - Leerlingprognoses'!I649,IF($K$3='Invulblad - Leerlingprognoses'!$C$659,'Invulblad - Leerlingprognoses'!I659,IF($K$3='Invulblad - Leerlingprognoses'!$C$669,'Invulblad - Leerlingprognoses'!I669,IF($K$3='Invulblad - Leerlingprognoses'!$C$679,'Invulblad - Leerlingprognoses'!I679,IF($K$3='Invulblad - Leerlingprognoses'!$C$689,'Invulblad - Leerlingprognoses'!I689,IF($K$3='Invulblad - Leerlingprognoses'!$C$699,'Invulblad - Leerlingprognoses'!I699,IF($K$3='Invulblad - Leerlingprognoses'!$C$709,'Invulblad - Leerlingprognoses'!I709,IF($K$3='Invulblad - Leerlingprognoses'!$C$719,'Invulblad - Leerlingprognoses'!I719,IF($K$3='Invulblad - Leerlingprognoses'!$C$729,'Invulblad - Leerlingprognoses'!I729,IF($K$3='Invulblad - Leerlingprognoses'!$C$739,'Invulblad - Leerlingprognoses'!I739,IF($K$3='Invulblad - Leerlingprognoses'!$C$749,'Invulblad - Leerlingprognoses'!I749,IF($K$3='Invulblad - Leerlingprognoses'!$C$759,'Invulblad - Leerlingprognoses'!I759,IF($K$3='Invulblad - Leerlingprognoses'!$C$769,'Invulblad - Leerlingprognoses'!I769,IF($K$3='Invulblad - Leerlingprognoses'!$C$779,'Invulblad - Leerlingprognoses'!I779,IF($K$3='Invulblad - Leerlingprognoses'!$C$789,'Invulblad - Leerlingprognoses'!I789,IF($K$3='Invulblad - Leerlingprognoses'!$C$799,'Invulblad - Leerlingprognoses'!I799,IF($K$3='Invulblad - Leerlingprognoses'!$C$809,'Invulblad - Leerlingprognoses'!I809,IF($K$3='Invulblad - Leerlingprognoses'!$C$816,'Invulblad - Leerlingprognoses'!I819)))))))))))))))))))))))))))))))))))))))))</f>
        <v>37366.587000000007</v>
      </c>
      <c r="E8" s="155">
        <f>IF($K$3='Invulblad - Leerlingprognoses'!$C$419,'Invulblad - Leerlingprognoses'!J419,IF($K$3='Invulblad - Leerlingprognoses'!$C$429,'Invulblad - Leerlingprognoses'!J429,IF($K$3='Invulblad - Leerlingprognoses'!$C$439,'Invulblad - Leerlingprognoses'!J439,IF($K$3='Invulblad - Leerlingprognoses'!$C$449,'Invulblad - Leerlingprognoses'!J449,IF($K$3='Invulblad - Leerlingprognoses'!$C$459,'Invulblad - Leerlingprognoses'!J459,IF($K$3='Invulblad - Leerlingprognoses'!$C$469,'Invulblad - Leerlingprognoses'!J469,IF($K$3='Invulblad - Leerlingprognoses'!$C$479,'Invulblad - Leerlingprognoses'!J479,IF($K$3='Invulblad - Leerlingprognoses'!$C$489,'Invulblad - Leerlingprognoses'!J489,IF($K$3='Invulblad - Leerlingprognoses'!$C$499,'Invulblad - Leerlingprognoses'!J499,IF($K$3='Invulblad - Leerlingprognoses'!$C$509,'Invulblad - Leerlingprognoses'!J509,IF($K$3='Invulblad - Leerlingprognoses'!$C$519,'Invulblad - Leerlingprognoses'!J519,IF($K$3='Invulblad - Leerlingprognoses'!$C$529,'Invulblad - Leerlingprognoses'!J529,IF($K$3='Invulblad - Leerlingprognoses'!$C$539,'Invulblad - Leerlingprognoses'!J539,IF($K$3='Invulblad - Leerlingprognoses'!$C$549,'Invulblad - Leerlingprognoses'!J549,IF($K$3='Invulblad - Leerlingprognoses'!$C$559,'Invulblad - Leerlingprognoses'!J559,IF($K$3='Invulblad - Leerlingprognoses'!$C$569,'Invulblad - Leerlingprognoses'!J569,IF($K$3='Invulblad - Leerlingprognoses'!$C$579,'Invulblad - Leerlingprognoses'!J579,IF($K$3='Invulblad - Leerlingprognoses'!$C$589,'Invulblad - Leerlingprognoses'!J589,IF($K$3='Invulblad - Leerlingprognoses'!$C$599,'Invulblad - Leerlingprognoses'!J599,IF($K$3='Invulblad - Leerlingprognoses'!$C$609,'Invulblad - Leerlingprognoses'!J609,IF($K$3='Invulblad - Leerlingprognoses'!$C$619,'Invulblad - Leerlingprognoses'!J619,IF($K$3='Invulblad - Leerlingprognoses'!$C$629,'Invulblad - Leerlingprognoses'!J629,IF($K$3='Invulblad - Leerlingprognoses'!$C$639,'Invulblad - Leerlingprognoses'!J639,IF($K$3='Invulblad - Leerlingprognoses'!$C$649,'Invulblad - Leerlingprognoses'!J649,IF($K$3='Invulblad - Leerlingprognoses'!$C$659,'Invulblad - Leerlingprognoses'!J659,IF($K$3='Invulblad - Leerlingprognoses'!$C$669,'Invulblad - Leerlingprognoses'!J669,IF($K$3='Invulblad - Leerlingprognoses'!$C$679,'Invulblad - Leerlingprognoses'!J679,IF($K$3='Invulblad - Leerlingprognoses'!$C$689,'Invulblad - Leerlingprognoses'!J689,IF($K$3='Invulblad - Leerlingprognoses'!$C$699,'Invulblad - Leerlingprognoses'!J699,IF($K$3='Invulblad - Leerlingprognoses'!$C$709,'Invulblad - Leerlingprognoses'!J709,IF($K$3='Invulblad - Leerlingprognoses'!$C$719,'Invulblad - Leerlingprognoses'!J719,IF($K$3='Invulblad - Leerlingprognoses'!$C$729,'Invulblad - Leerlingprognoses'!J729,IF($K$3='Invulblad - Leerlingprognoses'!$C$739,'Invulblad - Leerlingprognoses'!J739,IF($K$3='Invulblad - Leerlingprognoses'!$C$749,'Invulblad - Leerlingprognoses'!J749,IF($K$3='Invulblad - Leerlingprognoses'!$C$759,'Invulblad - Leerlingprognoses'!J759,IF($K$3='Invulblad - Leerlingprognoses'!$C$769,'Invulblad - Leerlingprognoses'!J769,IF($K$3='Invulblad - Leerlingprognoses'!$C$779,'Invulblad - Leerlingprognoses'!J779,IF($K$3='Invulblad - Leerlingprognoses'!$C$789,'Invulblad - Leerlingprognoses'!J789,IF($K$3='Invulblad - Leerlingprognoses'!$C$799,'Invulblad - Leerlingprognoses'!J799,IF($K$3='Invulblad - Leerlingprognoses'!$C$809,'Invulblad - Leerlingprognoses'!J809,IF($K$3='Invulblad - Leerlingprognoses'!$C$816,'Invulblad - Leerlingprognoses'!J819)))))))))))))))))))))))))))))))))))))))))</f>
        <v>38085.949140000004</v>
      </c>
      <c r="F8" s="155">
        <f>IF($K$3='Invulblad - Leerlingprognoses'!$C$419,'Invulblad - Leerlingprognoses'!K419,IF($K$3='Invulblad - Leerlingprognoses'!$C$429,'Invulblad - Leerlingprognoses'!K429,IF($K$3='Invulblad - Leerlingprognoses'!$C$439,'Invulblad - Leerlingprognoses'!K439,IF($K$3='Invulblad - Leerlingprognoses'!$C$449,'Invulblad - Leerlingprognoses'!K449,IF($K$3='Invulblad - Leerlingprognoses'!$C$459,'Invulblad - Leerlingprognoses'!K459,IF($K$3='Invulblad - Leerlingprognoses'!$C$469,'Invulblad - Leerlingprognoses'!K469,IF($K$3='Invulblad - Leerlingprognoses'!$C$479,'Invulblad - Leerlingprognoses'!K479,IF($K$3='Invulblad - Leerlingprognoses'!$C$489,'Invulblad - Leerlingprognoses'!K489,IF($K$3='Invulblad - Leerlingprognoses'!$C$499,'Invulblad - Leerlingprognoses'!K499,IF($K$3='Invulblad - Leerlingprognoses'!$C$509,'Invulblad - Leerlingprognoses'!K509,IF($K$3='Invulblad - Leerlingprognoses'!$C$519,'Invulblad - Leerlingprognoses'!K519,IF($K$3='Invulblad - Leerlingprognoses'!$C$529,'Invulblad - Leerlingprognoses'!K529,IF($K$3='Invulblad - Leerlingprognoses'!$C$539,'Invulblad - Leerlingprognoses'!K539,IF($K$3='Invulblad - Leerlingprognoses'!$C$549,'Invulblad - Leerlingprognoses'!K549,IF($K$3='Invulblad - Leerlingprognoses'!$C$559,'Invulblad - Leerlingprognoses'!K559,IF($K$3='Invulblad - Leerlingprognoses'!$C$569,'Invulblad - Leerlingprognoses'!K569,IF($K$3='Invulblad - Leerlingprognoses'!$C$579,'Invulblad - Leerlingprognoses'!K579,IF($K$3='Invulblad - Leerlingprognoses'!$C$589,'Invulblad - Leerlingprognoses'!K589,IF($K$3='Invulblad - Leerlingprognoses'!$C$599,'Invulblad - Leerlingprognoses'!K599,IF($K$3='Invulblad - Leerlingprognoses'!$C$609,'Invulblad - Leerlingprognoses'!K609,IF($K$3='Invulblad - Leerlingprognoses'!$C$619,'Invulblad - Leerlingprognoses'!K619,IF($K$3='Invulblad - Leerlingprognoses'!$C$629,'Invulblad - Leerlingprognoses'!K629,IF($K$3='Invulblad - Leerlingprognoses'!$C$639,'Invulblad - Leerlingprognoses'!K639,IF($K$3='Invulblad - Leerlingprognoses'!$C$649,'Invulblad - Leerlingprognoses'!K649,IF($K$3='Invulblad - Leerlingprognoses'!$C$659,'Invulblad - Leerlingprognoses'!K659,IF($K$3='Invulblad - Leerlingprognoses'!$C$669,'Invulblad - Leerlingprognoses'!K669,IF($K$3='Invulblad - Leerlingprognoses'!$C$679,'Invulblad - Leerlingprognoses'!K679,IF($K$3='Invulblad - Leerlingprognoses'!$C$689,'Invulblad - Leerlingprognoses'!K689,IF($K$3='Invulblad - Leerlingprognoses'!$C$699,'Invulblad - Leerlingprognoses'!K699,IF($K$3='Invulblad - Leerlingprognoses'!$C$709,'Invulblad - Leerlingprognoses'!K709,IF($K$3='Invulblad - Leerlingprognoses'!$C$719,'Invulblad - Leerlingprognoses'!K719,IF($K$3='Invulblad - Leerlingprognoses'!$C$729,'Invulblad - Leerlingprognoses'!K729,IF($K$3='Invulblad - Leerlingprognoses'!$C$739,'Invulblad - Leerlingprognoses'!K739,IF($K$3='Invulblad - Leerlingprognoses'!$C$749,'Invulblad - Leerlingprognoses'!K749,IF($K$3='Invulblad - Leerlingprognoses'!$C$759,'Invulblad - Leerlingprognoses'!K759,IF($K$3='Invulblad - Leerlingprognoses'!$C$769,'Invulblad - Leerlingprognoses'!K769,IF($K$3='Invulblad - Leerlingprognoses'!$C$779,'Invulblad - Leerlingprognoses'!K779,IF($K$3='Invulblad - Leerlingprognoses'!$C$789,'Invulblad - Leerlingprognoses'!K789,IF($K$3='Invulblad - Leerlingprognoses'!$C$799,'Invulblad - Leerlingprognoses'!K799,IF($K$3='Invulblad - Leerlingprognoses'!$C$809,'Invulblad - Leerlingprognoses'!K809,IF($K$3='Invulblad - Leerlingprognoses'!$C$816,'Invulblad - Leerlingprognoses'!K819)))))))))))))))))))))))))))))))))))))))))</f>
        <v>38819.698522800005</v>
      </c>
      <c r="G8" s="155">
        <f>IF($K$3='Invulblad - Leerlingprognoses'!$C$419,'Invulblad - Leerlingprognoses'!L419,IF($K$3='Invulblad - Leerlingprognoses'!$C$429,'Invulblad - Leerlingprognoses'!L429,IF($K$3='Invulblad - Leerlingprognoses'!$C$439,'Invulblad - Leerlingprognoses'!L439,IF($K$3='Invulblad - Leerlingprognoses'!$C$449,'Invulblad - Leerlingprognoses'!L449,IF($K$3='Invulblad - Leerlingprognoses'!$C$459,'Invulblad - Leerlingprognoses'!L459,IF($K$3='Invulblad - Leerlingprognoses'!$C$469,'Invulblad - Leerlingprognoses'!L469,IF($K$3='Invulblad - Leerlingprognoses'!$C$479,'Invulblad - Leerlingprognoses'!L479,IF($K$3='Invulblad - Leerlingprognoses'!$C$489,'Invulblad - Leerlingprognoses'!L489,IF($K$3='Invulblad - Leerlingprognoses'!$C$499,'Invulblad - Leerlingprognoses'!L499,IF($K$3='Invulblad - Leerlingprognoses'!$C$509,'Invulblad - Leerlingprognoses'!L509,IF($K$3='Invulblad - Leerlingprognoses'!$C$519,'Invulblad - Leerlingprognoses'!L519,IF($K$3='Invulblad - Leerlingprognoses'!$C$529,'Invulblad - Leerlingprognoses'!L529,IF($K$3='Invulblad - Leerlingprognoses'!$C$539,'Invulblad - Leerlingprognoses'!L539,IF($K$3='Invulblad - Leerlingprognoses'!$C$549,'Invulblad - Leerlingprognoses'!L549,IF($K$3='Invulblad - Leerlingprognoses'!$C$559,'Invulblad - Leerlingprognoses'!L559,IF($K$3='Invulblad - Leerlingprognoses'!$C$569,'Invulblad - Leerlingprognoses'!L569,IF($K$3='Invulblad - Leerlingprognoses'!$C$579,'Invulblad - Leerlingprognoses'!L579,IF($K$3='Invulblad - Leerlingprognoses'!$C$589,'Invulblad - Leerlingprognoses'!L589,IF($K$3='Invulblad - Leerlingprognoses'!$C$599,'Invulblad - Leerlingprognoses'!L599,IF($K$3='Invulblad - Leerlingprognoses'!$C$609,'Invulblad - Leerlingprognoses'!L609,IF($K$3='Invulblad - Leerlingprognoses'!$C$619,'Invulblad - Leerlingprognoses'!L619,IF($K$3='Invulblad - Leerlingprognoses'!$C$629,'Invulblad - Leerlingprognoses'!L629,IF($K$3='Invulblad - Leerlingprognoses'!$C$639,'Invulblad - Leerlingprognoses'!L639,IF($K$3='Invulblad - Leerlingprognoses'!$C$649,'Invulblad - Leerlingprognoses'!L649,IF($K$3='Invulblad - Leerlingprognoses'!$C$659,'Invulblad - Leerlingprognoses'!L659,IF($K$3='Invulblad - Leerlingprognoses'!$C$669,'Invulblad - Leerlingprognoses'!L669,IF($K$3='Invulblad - Leerlingprognoses'!$C$679,'Invulblad - Leerlingprognoses'!L679,IF($K$3='Invulblad - Leerlingprognoses'!$C$689,'Invulblad - Leerlingprognoses'!L689,IF($K$3='Invulblad - Leerlingprognoses'!$C$699,'Invulblad - Leerlingprognoses'!L699,IF($K$3='Invulblad - Leerlingprognoses'!$C$709,'Invulblad - Leerlingprognoses'!L709,IF($K$3='Invulblad - Leerlingprognoses'!$C$719,'Invulblad - Leerlingprognoses'!L719,IF($K$3='Invulblad - Leerlingprognoses'!$C$729,'Invulblad - Leerlingprognoses'!L729,IF($K$3='Invulblad - Leerlingprognoses'!$C$739,'Invulblad - Leerlingprognoses'!L739,IF($K$3='Invulblad - Leerlingprognoses'!$C$749,'Invulblad - Leerlingprognoses'!L749,IF($K$3='Invulblad - Leerlingprognoses'!$C$759,'Invulblad - Leerlingprognoses'!L759,IF($K$3='Invulblad - Leerlingprognoses'!$C$769,'Invulblad - Leerlingprognoses'!L769,IF($K$3='Invulblad - Leerlingprognoses'!$C$779,'Invulblad - Leerlingprognoses'!L779,IF($K$3='Invulblad - Leerlingprognoses'!$C$789,'Invulblad - Leerlingprognoses'!L789,IF($K$3='Invulblad - Leerlingprognoses'!$C$799,'Invulblad - Leerlingprognoses'!L799,IF($K$3='Invulblad - Leerlingprognoses'!$C$809,'Invulblad - Leerlingprognoses'!L809,IF($K$3='Invulblad - Leerlingprognoses'!$C$816,'Invulblad - Leerlingprognoses'!L819)))))))))))))))))))))))))))))))))))))))))</f>
        <v>36473.286982992002</v>
      </c>
      <c r="H8" s="155">
        <f>IF($K$3='Invulblad - Leerlingprognoses'!$C$419,'Invulblad - Leerlingprognoses'!M419,IF($K$3='Invulblad - Leerlingprognoses'!$C$429,'Invulblad - Leerlingprognoses'!M429,IF($K$3='Invulblad - Leerlingprognoses'!$C$439,'Invulblad - Leerlingprognoses'!M439,IF($K$3='Invulblad - Leerlingprognoses'!$C$449,'Invulblad - Leerlingprognoses'!M449,IF($K$3='Invulblad - Leerlingprognoses'!$C$459,'Invulblad - Leerlingprognoses'!M459,IF($K$3='Invulblad - Leerlingprognoses'!$C$469,'Invulblad - Leerlingprognoses'!M469,IF($K$3='Invulblad - Leerlingprognoses'!$C$479,'Invulblad - Leerlingprognoses'!M479,IF($K$3='Invulblad - Leerlingprognoses'!$C$489,'Invulblad - Leerlingprognoses'!M489,IF($K$3='Invulblad - Leerlingprognoses'!$C$499,'Invulblad - Leerlingprognoses'!M499,IF($K$3='Invulblad - Leerlingprognoses'!$C$509,'Invulblad - Leerlingprognoses'!M509,IF($K$3='Invulblad - Leerlingprognoses'!$C$519,'Invulblad - Leerlingprognoses'!M519,IF($K$3='Invulblad - Leerlingprognoses'!$C$529,'Invulblad - Leerlingprognoses'!M529,IF($K$3='Invulblad - Leerlingprognoses'!$C$539,'Invulblad - Leerlingprognoses'!M539,IF($K$3='Invulblad - Leerlingprognoses'!$C$549,'Invulblad - Leerlingprognoses'!M549,IF($K$3='Invulblad - Leerlingprognoses'!$C$559,'Invulblad - Leerlingprognoses'!M559,IF($K$3='Invulblad - Leerlingprognoses'!$C$569,'Invulblad - Leerlingprognoses'!M569,IF($K$3='Invulblad - Leerlingprognoses'!$C$579,'Invulblad - Leerlingprognoses'!M579,IF($K$3='Invulblad - Leerlingprognoses'!$C$589,'Invulblad - Leerlingprognoses'!M589,IF($K$3='Invulblad - Leerlingprognoses'!$C$599,'Invulblad - Leerlingprognoses'!M599,IF($K$3='Invulblad - Leerlingprognoses'!$C$609,'Invulblad - Leerlingprognoses'!M609,IF($K$3='Invulblad - Leerlingprognoses'!$C$619,'Invulblad - Leerlingprognoses'!M619,IF($K$3='Invulblad - Leerlingprognoses'!$C$629,'Invulblad - Leerlingprognoses'!M629,IF($K$3='Invulblad - Leerlingprognoses'!$C$639,'Invulblad - Leerlingprognoses'!M639,IF($K$3='Invulblad - Leerlingprognoses'!$C$649,'Invulblad - Leerlingprognoses'!M649,IF($K$3='Invulblad - Leerlingprognoses'!$C$659,'Invulblad - Leerlingprognoses'!M659,IF($K$3='Invulblad - Leerlingprognoses'!$C$669,'Invulblad - Leerlingprognoses'!M669,IF($K$3='Invulblad - Leerlingprognoses'!$C$679,'Invulblad - Leerlingprognoses'!M679,IF($K$3='Invulblad - Leerlingprognoses'!$C$689,'Invulblad - Leerlingprognoses'!M689,IF($K$3='Invulblad - Leerlingprognoses'!$C$699,'Invulblad - Leerlingprognoses'!M699,IF($K$3='Invulblad - Leerlingprognoses'!$C$709,'Invulblad - Leerlingprognoses'!M709,IF($K$3='Invulblad - Leerlingprognoses'!$C$719,'Invulblad - Leerlingprognoses'!M719,IF($K$3='Invulblad - Leerlingprognoses'!$C$729,'Invulblad - Leerlingprognoses'!M729,IF($K$3='Invulblad - Leerlingprognoses'!$C$739,'Invulblad - Leerlingprognoses'!M739,IF($K$3='Invulblad - Leerlingprognoses'!$C$749,'Invulblad - Leerlingprognoses'!M749,IF($K$3='Invulblad - Leerlingprognoses'!$C$759,'Invulblad - Leerlingprognoses'!M759,IF($K$3='Invulblad - Leerlingprognoses'!$C$769,'Invulblad - Leerlingprognoses'!M769,IF($K$3='Invulblad - Leerlingprognoses'!$C$779,'Invulblad - Leerlingprognoses'!M779,IF($K$3='Invulblad - Leerlingprognoses'!$C$789,'Invulblad - Leerlingprognoses'!M789,IF($K$3='Invulblad - Leerlingprognoses'!$C$799,'Invulblad - Leerlingprognoses'!M799,IF($K$3='Invulblad - Leerlingprognoses'!$C$809,'Invulblad - Leerlingprognoses'!M809,IF($K$3='Invulblad - Leerlingprognoses'!$C$816,'Invulblad - Leerlingprognoses'!M819)))))))))))))))))))))))))))))))))))))))))</f>
        <v>37174.783122651839</v>
      </c>
      <c r="I8" s="155">
        <f>IF($K$3='Invulblad - Leerlingprognoses'!$C$419,'Invulblad - Leerlingprognoses'!N419,IF($K$3='Invulblad - Leerlingprognoses'!$C$429,'Invulblad - Leerlingprognoses'!N429,IF($K$3='Invulblad - Leerlingprognoses'!$C$439,'Invulblad - Leerlingprognoses'!N439,IF($K$3='Invulblad - Leerlingprognoses'!$C$449,'Invulblad - Leerlingprognoses'!N449,IF($K$3='Invulblad - Leerlingprognoses'!$C$459,'Invulblad - Leerlingprognoses'!N459,IF($K$3='Invulblad - Leerlingprognoses'!$C$469,'Invulblad - Leerlingprognoses'!N469,IF($K$3='Invulblad - Leerlingprognoses'!$C$479,'Invulblad - Leerlingprognoses'!N479,IF($K$3='Invulblad - Leerlingprognoses'!$C$489,'Invulblad - Leerlingprognoses'!N489,IF($K$3='Invulblad - Leerlingprognoses'!$C$499,'Invulblad - Leerlingprognoses'!N499,IF($K$3='Invulblad - Leerlingprognoses'!$C$509,'Invulblad - Leerlingprognoses'!N509,IF($K$3='Invulblad - Leerlingprognoses'!$C$519,'Invulblad - Leerlingprognoses'!N519,IF($K$3='Invulblad - Leerlingprognoses'!$C$529,'Invulblad - Leerlingprognoses'!N529,IF($K$3='Invulblad - Leerlingprognoses'!$C$539,'Invulblad - Leerlingprognoses'!N539,IF($K$3='Invulblad - Leerlingprognoses'!$C$549,'Invulblad - Leerlingprognoses'!N549,IF($K$3='Invulblad - Leerlingprognoses'!$C$559,'Invulblad - Leerlingprognoses'!N559,IF($K$3='Invulblad - Leerlingprognoses'!$C$569,'Invulblad - Leerlingprognoses'!N569,IF($K$3='Invulblad - Leerlingprognoses'!$C$579,'Invulblad - Leerlingprognoses'!N579,IF($K$3='Invulblad - Leerlingprognoses'!$C$589,'Invulblad - Leerlingprognoses'!N589,IF($K$3='Invulblad - Leerlingprognoses'!$C$599,'Invulblad - Leerlingprognoses'!N599,IF($K$3='Invulblad - Leerlingprognoses'!$C$609,'Invulblad - Leerlingprognoses'!N609,IF($K$3='Invulblad - Leerlingprognoses'!$C$619,'Invulblad - Leerlingprognoses'!N619,IF($K$3='Invulblad - Leerlingprognoses'!$C$629,'Invulblad - Leerlingprognoses'!N629,IF($K$3='Invulblad - Leerlingprognoses'!$C$639,'Invulblad - Leerlingprognoses'!N639,IF($K$3='Invulblad - Leerlingprognoses'!$C$649,'Invulblad - Leerlingprognoses'!N649,IF($K$3='Invulblad - Leerlingprognoses'!$C$659,'Invulblad - Leerlingprognoses'!N659,IF($K$3='Invulblad - Leerlingprognoses'!$C$669,'Invulblad - Leerlingprognoses'!N669,IF($K$3='Invulblad - Leerlingprognoses'!$C$679,'Invulblad - Leerlingprognoses'!N679,IF($K$3='Invulblad - Leerlingprognoses'!$C$689,'Invulblad - Leerlingprognoses'!N689,IF($K$3='Invulblad - Leerlingprognoses'!$C$699,'Invulblad - Leerlingprognoses'!N699,IF($K$3='Invulblad - Leerlingprognoses'!$C$709,'Invulblad - Leerlingprognoses'!N709,IF($K$3='Invulblad - Leerlingprognoses'!$C$719,'Invulblad - Leerlingprognoses'!N719,IF($K$3='Invulblad - Leerlingprognoses'!$C$729,'Invulblad - Leerlingprognoses'!N729,IF($K$3='Invulblad - Leerlingprognoses'!$C$739,'Invulblad - Leerlingprognoses'!N739,IF($K$3='Invulblad - Leerlingprognoses'!$C$749,'Invulblad - Leerlingprognoses'!N749,IF($K$3='Invulblad - Leerlingprognoses'!$C$759,'Invulblad - Leerlingprognoses'!N759,IF($K$3='Invulblad - Leerlingprognoses'!$C$769,'Invulblad - Leerlingprognoses'!N769,IF($K$3='Invulblad - Leerlingprognoses'!$C$779,'Invulblad - Leerlingprognoses'!N779,IF($K$3='Invulblad - Leerlingprognoses'!$C$789,'Invulblad - Leerlingprognoses'!N789,IF($K$3='Invulblad - Leerlingprognoses'!$C$799,'Invulblad - Leerlingprognoses'!N799,IF($K$3='Invulblad - Leerlingprognoses'!$C$809,'Invulblad - Leerlingprognoses'!N809,IF($K$3='Invulblad - Leerlingprognoses'!$C$816,'Invulblad - Leerlingprognoses'!N819)))))))))))))))))))))))))))))))))))))))))</f>
        <v>37890.309185104888</v>
      </c>
      <c r="J8" s="155">
        <f>IF($K$3='Invulblad - Leerlingprognoses'!$C$419,'Invulblad - Leerlingprognoses'!O419,IF($K$3='Invulblad - Leerlingprognoses'!$C$429,'Invulblad - Leerlingprognoses'!O429,IF($K$3='Invulblad - Leerlingprognoses'!$C$439,'Invulblad - Leerlingprognoses'!O439,IF($K$3='Invulblad - Leerlingprognoses'!$C$449,'Invulblad - Leerlingprognoses'!O449,IF($K$3='Invulblad - Leerlingprognoses'!$C$459,'Invulblad - Leerlingprognoses'!O459,IF($K$3='Invulblad - Leerlingprognoses'!$C$469,'Invulblad - Leerlingprognoses'!O469,IF($K$3='Invulblad - Leerlingprognoses'!$C$479,'Invulblad - Leerlingprognoses'!O479,IF($K$3='Invulblad - Leerlingprognoses'!$C$489,'Invulblad - Leerlingprognoses'!O489,IF($K$3='Invulblad - Leerlingprognoses'!$C$499,'Invulblad - Leerlingprognoses'!O499,IF($K$3='Invulblad - Leerlingprognoses'!$C$509,'Invulblad - Leerlingprognoses'!O509,IF($K$3='Invulblad - Leerlingprognoses'!$C$519,'Invulblad - Leerlingprognoses'!O519,IF($K$3='Invulblad - Leerlingprognoses'!$C$529,'Invulblad - Leerlingprognoses'!O529,IF($K$3='Invulblad - Leerlingprognoses'!$C$539,'Invulblad - Leerlingprognoses'!O539,IF($K$3='Invulblad - Leerlingprognoses'!$C$549,'Invulblad - Leerlingprognoses'!O549,IF($K$3='Invulblad - Leerlingprognoses'!$C$559,'Invulblad - Leerlingprognoses'!O559,IF($K$3='Invulblad - Leerlingprognoses'!$C$569,'Invulblad - Leerlingprognoses'!O569,IF($K$3='Invulblad - Leerlingprognoses'!$C$579,'Invulblad - Leerlingprognoses'!O579,IF($K$3='Invulblad - Leerlingprognoses'!$C$589,'Invulblad - Leerlingprognoses'!O589,IF($K$3='Invulblad - Leerlingprognoses'!$C$599,'Invulblad - Leerlingprognoses'!O599,IF($K$3='Invulblad - Leerlingprognoses'!$C$609,'Invulblad - Leerlingprognoses'!O609,IF($K$3='Invulblad - Leerlingprognoses'!$C$619,'Invulblad - Leerlingprognoses'!O619,IF($K$3='Invulblad - Leerlingprognoses'!$C$629,'Invulblad - Leerlingprognoses'!O629,IF($K$3='Invulblad - Leerlingprognoses'!$C$639,'Invulblad - Leerlingprognoses'!O639,IF($K$3='Invulblad - Leerlingprognoses'!$C$649,'Invulblad - Leerlingprognoses'!O649,IF($K$3='Invulblad - Leerlingprognoses'!$C$659,'Invulblad - Leerlingprognoses'!O659,IF($K$3='Invulblad - Leerlingprognoses'!$C$669,'Invulblad - Leerlingprognoses'!O669,IF($K$3='Invulblad - Leerlingprognoses'!$C$679,'Invulblad - Leerlingprognoses'!O679,IF($K$3='Invulblad - Leerlingprognoses'!$C$689,'Invulblad - Leerlingprognoses'!O689,IF($K$3='Invulblad - Leerlingprognoses'!$C$699,'Invulblad - Leerlingprognoses'!O699,IF($K$3='Invulblad - Leerlingprognoses'!$C$709,'Invulblad - Leerlingprognoses'!O709,IF($K$3='Invulblad - Leerlingprognoses'!$C$719,'Invulblad - Leerlingprognoses'!O719,IF($K$3='Invulblad - Leerlingprognoses'!$C$729,'Invulblad - Leerlingprognoses'!O729,IF($K$3='Invulblad - Leerlingprognoses'!$C$739,'Invulblad - Leerlingprognoses'!O739,IF($K$3='Invulblad - Leerlingprognoses'!$C$749,'Invulblad - Leerlingprognoses'!O749,IF($K$3='Invulblad - Leerlingprognoses'!$C$759,'Invulblad - Leerlingprognoses'!O759,IF($K$3='Invulblad - Leerlingprognoses'!$C$769,'Invulblad - Leerlingprognoses'!O769,IF($K$3='Invulblad - Leerlingprognoses'!$C$779,'Invulblad - Leerlingprognoses'!O779,IF($K$3='Invulblad - Leerlingprognoses'!$C$789,'Invulblad - Leerlingprognoses'!O789,IF($K$3='Invulblad - Leerlingprognoses'!$C$799,'Invulblad - Leerlingprognoses'!O799,IF($K$3='Invulblad - Leerlingprognoses'!$C$809,'Invulblad - Leerlingprognoses'!O809,IF($K$3='Invulblad - Leerlingprognoses'!$C$816,'Invulblad - Leerlingprognoses'!O819)))))))))))))))))))))))))))))))))))))))))</f>
        <v>38620.145768806986</v>
      </c>
      <c r="K8" s="155">
        <f>IF($K$3='Invulblad - Leerlingprognoses'!$C$419,'Invulblad - Leerlingprognoses'!P419,IF($K$3='Invulblad - Leerlingprognoses'!$C$429,'Invulblad - Leerlingprognoses'!P429,IF($K$3='Invulblad - Leerlingprognoses'!$C$439,'Invulblad - Leerlingprognoses'!P439,IF($K$3='Invulblad - Leerlingprognoses'!$C$449,'Invulblad - Leerlingprognoses'!P449,IF($K$3='Invulblad - Leerlingprognoses'!$C$459,'Invulblad - Leerlingprognoses'!P459,IF($K$3='Invulblad - Leerlingprognoses'!$C$469,'Invulblad - Leerlingprognoses'!P469,IF($K$3='Invulblad - Leerlingprognoses'!$C$479,'Invulblad - Leerlingprognoses'!P479,IF($K$3='Invulblad - Leerlingprognoses'!$C$489,'Invulblad - Leerlingprognoses'!P489,IF($K$3='Invulblad - Leerlingprognoses'!$C$499,'Invulblad - Leerlingprognoses'!P499,IF($K$3='Invulblad - Leerlingprognoses'!$C$509,'Invulblad - Leerlingprognoses'!P509,IF($K$3='Invulblad - Leerlingprognoses'!$C$519,'Invulblad - Leerlingprognoses'!P519,IF($K$3='Invulblad - Leerlingprognoses'!$C$529,'Invulblad - Leerlingprognoses'!P529,IF($K$3='Invulblad - Leerlingprognoses'!$C$539,'Invulblad - Leerlingprognoses'!P539,IF($K$3='Invulblad - Leerlingprognoses'!$C$549,'Invulblad - Leerlingprognoses'!P549,IF($K$3='Invulblad - Leerlingprognoses'!$C$559,'Invulblad - Leerlingprognoses'!P559,IF($K$3='Invulblad - Leerlingprognoses'!$C$569,'Invulblad - Leerlingprognoses'!P569,IF($K$3='Invulblad - Leerlingprognoses'!$C$579,'Invulblad - Leerlingprognoses'!P579,IF($K$3='Invulblad - Leerlingprognoses'!$C$589,'Invulblad - Leerlingprognoses'!P589,IF($K$3='Invulblad - Leerlingprognoses'!$C$599,'Invulblad - Leerlingprognoses'!P599,IF($K$3='Invulblad - Leerlingprognoses'!$C$609,'Invulblad - Leerlingprognoses'!P609,IF($K$3='Invulblad - Leerlingprognoses'!$C$619,'Invulblad - Leerlingprognoses'!P619,IF($K$3='Invulblad - Leerlingprognoses'!$C$629,'Invulblad - Leerlingprognoses'!P629,IF($K$3='Invulblad - Leerlingprognoses'!$C$639,'Invulblad - Leerlingprognoses'!P639,IF($K$3='Invulblad - Leerlingprognoses'!$C$649,'Invulblad - Leerlingprognoses'!P649,IF($K$3='Invulblad - Leerlingprognoses'!$C$659,'Invulblad - Leerlingprognoses'!P659,IF($K$3='Invulblad - Leerlingprognoses'!$C$669,'Invulblad - Leerlingprognoses'!P669,IF($K$3='Invulblad - Leerlingprognoses'!$C$679,'Invulblad - Leerlingprognoses'!P679,IF($K$3='Invulblad - Leerlingprognoses'!$C$689,'Invulblad - Leerlingprognoses'!P689,IF($K$3='Invulblad - Leerlingprognoses'!$C$699,'Invulblad - Leerlingprognoses'!P699,IF($K$3='Invulblad - Leerlingprognoses'!$C$709,'Invulblad - Leerlingprognoses'!P709,IF($K$3='Invulblad - Leerlingprognoses'!$C$719,'Invulblad - Leerlingprognoses'!P719,IF($K$3='Invulblad - Leerlingprognoses'!$C$729,'Invulblad - Leerlingprognoses'!P729,IF($K$3='Invulblad - Leerlingprognoses'!$C$739,'Invulblad - Leerlingprognoses'!P739,IF($K$3='Invulblad - Leerlingprognoses'!$C$749,'Invulblad - Leerlingprognoses'!P749,IF($K$3='Invulblad - Leerlingprognoses'!$C$759,'Invulblad - Leerlingprognoses'!P759,IF($K$3='Invulblad - Leerlingprognoses'!$C$769,'Invulblad - Leerlingprognoses'!P769,IF($K$3='Invulblad - Leerlingprognoses'!$C$779,'Invulblad - Leerlingprognoses'!P779,IF($K$3='Invulblad - Leerlingprognoses'!$C$789,'Invulblad - Leerlingprognoses'!P789,IF($K$3='Invulblad - Leerlingprognoses'!$C$799,'Invulblad - Leerlingprognoses'!P799,IF($K$3='Invulblad - Leerlingprognoses'!$C$809,'Invulblad - Leerlingprognoses'!P809,IF($K$3='Invulblad - Leerlingprognoses'!$C$816,'Invulblad - Leerlingprognoses'!P819)))))))))))))))))))))))))))))))))))))))))</f>
        <v>39364.579084183126</v>
      </c>
      <c r="L8" s="155">
        <f>IF($K$3='Invulblad - Leerlingprognoses'!$C$419,'Invulblad - Leerlingprognoses'!Q419,IF($K$3='Invulblad - Leerlingprognoses'!$C$429,'Invulblad - Leerlingprognoses'!Q429,IF($K$3='Invulblad - Leerlingprognoses'!$C$439,'Invulblad - Leerlingprognoses'!Q439,IF($K$3='Invulblad - Leerlingprognoses'!$C$449,'Invulblad - Leerlingprognoses'!Q449,IF($K$3='Invulblad - Leerlingprognoses'!$C$459,'Invulblad - Leerlingprognoses'!Q459,IF($K$3='Invulblad - Leerlingprognoses'!$C$469,'Invulblad - Leerlingprognoses'!Q469,IF($K$3='Invulblad - Leerlingprognoses'!$C$479,'Invulblad - Leerlingprognoses'!Q479,IF($K$3='Invulblad - Leerlingprognoses'!$C$489,'Invulblad - Leerlingprognoses'!Q489,IF($K$3='Invulblad - Leerlingprognoses'!$C$499,'Invulblad - Leerlingprognoses'!Q499,IF($K$3='Invulblad - Leerlingprognoses'!$C$509,'Invulblad - Leerlingprognoses'!Q509,IF($K$3='Invulblad - Leerlingprognoses'!$C$519,'Invulblad - Leerlingprognoses'!Q519,IF($K$3='Invulblad - Leerlingprognoses'!$C$529,'Invulblad - Leerlingprognoses'!Q529,IF($K$3='Invulblad - Leerlingprognoses'!$C$539,'Invulblad - Leerlingprognoses'!Q539,IF($K$3='Invulblad - Leerlingprognoses'!$C$549,'Invulblad - Leerlingprognoses'!Q549,IF($K$3='Invulblad - Leerlingprognoses'!$C$559,'Invulblad - Leerlingprognoses'!Q559,IF($K$3='Invulblad - Leerlingprognoses'!$C$569,'Invulblad - Leerlingprognoses'!Q569,IF($K$3='Invulblad - Leerlingprognoses'!$C$579,'Invulblad - Leerlingprognoses'!Q579,IF($K$3='Invulblad - Leerlingprognoses'!$C$589,'Invulblad - Leerlingprognoses'!Q589,IF($K$3='Invulblad - Leerlingprognoses'!$C$599,'Invulblad - Leerlingprognoses'!Q599,IF($K$3='Invulblad - Leerlingprognoses'!$C$609,'Invulblad - Leerlingprognoses'!Q609,IF($K$3='Invulblad - Leerlingprognoses'!$C$619,'Invulblad - Leerlingprognoses'!Q619,IF($K$3='Invulblad - Leerlingprognoses'!$C$629,'Invulblad - Leerlingprognoses'!Q629,IF($K$3='Invulblad - Leerlingprognoses'!$C$639,'Invulblad - Leerlingprognoses'!Q639,IF($K$3='Invulblad - Leerlingprognoses'!$C$649,'Invulblad - Leerlingprognoses'!Q649,IF($K$3='Invulblad - Leerlingprognoses'!$C$659,'Invulblad - Leerlingprognoses'!Q659,IF($K$3='Invulblad - Leerlingprognoses'!$C$669,'Invulblad - Leerlingprognoses'!Q669,IF($K$3='Invulblad - Leerlingprognoses'!$C$679,'Invulblad - Leerlingprognoses'!Q679,IF($K$3='Invulblad - Leerlingprognoses'!$C$689,'Invulblad - Leerlingprognoses'!Q689,IF($K$3='Invulblad - Leerlingprognoses'!$C$699,'Invulblad - Leerlingprognoses'!Q699,IF($K$3='Invulblad - Leerlingprognoses'!$C$709,'Invulblad - Leerlingprognoses'!Q709,IF($K$3='Invulblad - Leerlingprognoses'!$C$719,'Invulblad - Leerlingprognoses'!Q719,IF($K$3='Invulblad - Leerlingprognoses'!$C$729,'Invulblad - Leerlingprognoses'!Q729,IF($K$3='Invulblad - Leerlingprognoses'!$C$739,'Invulblad - Leerlingprognoses'!Q739,IF($K$3='Invulblad - Leerlingprognoses'!$C$749,'Invulblad - Leerlingprognoses'!Q749,IF($K$3='Invulblad - Leerlingprognoses'!$C$759,'Invulblad - Leerlingprognoses'!Q759,IF($K$3='Invulblad - Leerlingprognoses'!$C$769,'Invulblad - Leerlingprognoses'!Q769,IF($K$3='Invulblad - Leerlingprognoses'!$C$779,'Invulblad - Leerlingprognoses'!Q779,IF($K$3='Invulblad - Leerlingprognoses'!$C$789,'Invulblad - Leerlingprognoses'!Q789,IF($K$3='Invulblad - Leerlingprognoses'!$C$799,'Invulblad - Leerlingprognoses'!Q799,IF($K$3='Invulblad - Leerlingprognoses'!$C$809,'Invulblad - Leerlingprognoses'!Q809,IF($K$3='Invulblad - Leerlingprognoses'!$C$816,'Invulblad - Leerlingprognoses'!Q819)))))))))))))))))))))))))))))))))))))))))</f>
        <v>40123.90106586679</v>
      </c>
      <c r="M8" s="155">
        <f>IF($K$3='Invulblad - Leerlingprognoses'!$C$419,'Invulblad - Leerlingprognoses'!R419,IF($K$3='Invulblad - Leerlingprognoses'!$C$429,'Invulblad - Leerlingprognoses'!R429,IF($K$3='Invulblad - Leerlingprognoses'!$C$439,'Invulblad - Leerlingprognoses'!R439,IF($K$3='Invulblad - Leerlingprognoses'!$C$449,'Invulblad - Leerlingprognoses'!R449,IF($K$3='Invulblad - Leerlingprognoses'!$C$459,'Invulblad - Leerlingprognoses'!R459,IF($K$3='Invulblad - Leerlingprognoses'!$C$469,'Invulblad - Leerlingprognoses'!R469,IF($K$3='Invulblad - Leerlingprognoses'!$C$479,'Invulblad - Leerlingprognoses'!R479,IF($K$3='Invulblad - Leerlingprognoses'!$C$489,'Invulblad - Leerlingprognoses'!R489,IF($K$3='Invulblad - Leerlingprognoses'!$C$499,'Invulblad - Leerlingprognoses'!R499,IF($K$3='Invulblad - Leerlingprognoses'!$C$509,'Invulblad - Leerlingprognoses'!R509,IF($K$3='Invulblad - Leerlingprognoses'!$C$519,'Invulblad - Leerlingprognoses'!R519,IF($K$3='Invulblad - Leerlingprognoses'!$C$529,'Invulblad - Leerlingprognoses'!R529,IF($K$3='Invulblad - Leerlingprognoses'!$C$539,'Invulblad - Leerlingprognoses'!R539,IF($K$3='Invulblad - Leerlingprognoses'!$C$549,'Invulblad - Leerlingprognoses'!R549,IF($K$3='Invulblad - Leerlingprognoses'!$C$559,'Invulblad - Leerlingprognoses'!R559,IF($K$3='Invulblad - Leerlingprognoses'!$C$569,'Invulblad - Leerlingprognoses'!R569,IF($K$3='Invulblad - Leerlingprognoses'!$C$579,'Invulblad - Leerlingprognoses'!R579,IF($K$3='Invulblad - Leerlingprognoses'!$C$589,'Invulblad - Leerlingprognoses'!R589,IF($K$3='Invulblad - Leerlingprognoses'!$C$599,'Invulblad - Leerlingprognoses'!R599,IF($K$3='Invulblad - Leerlingprognoses'!$C$609,'Invulblad - Leerlingprognoses'!R609,IF($K$3='Invulblad - Leerlingprognoses'!$C$619,'Invulblad - Leerlingprognoses'!R619,IF($K$3='Invulblad - Leerlingprognoses'!$C$629,'Invulblad - Leerlingprognoses'!R629,IF($K$3='Invulblad - Leerlingprognoses'!$C$639,'Invulblad - Leerlingprognoses'!R639,IF($K$3='Invulblad - Leerlingprognoses'!$C$649,'Invulblad - Leerlingprognoses'!R649,IF($K$3='Invulblad - Leerlingprognoses'!$C$659,'Invulblad - Leerlingprognoses'!R659,IF($K$3='Invulblad - Leerlingprognoses'!$C$669,'Invulblad - Leerlingprognoses'!R669,IF($K$3='Invulblad - Leerlingprognoses'!$C$679,'Invulblad - Leerlingprognoses'!R679,IF($K$3='Invulblad - Leerlingprognoses'!$C$689,'Invulblad - Leerlingprognoses'!R689,IF($K$3='Invulblad - Leerlingprognoses'!$C$699,'Invulblad - Leerlingprognoses'!R699,IF($K$3='Invulblad - Leerlingprognoses'!$C$709,'Invulblad - Leerlingprognoses'!R709,IF($K$3='Invulblad - Leerlingprognoses'!$C$719,'Invulblad - Leerlingprognoses'!R719,IF($K$3='Invulblad - Leerlingprognoses'!$C$729,'Invulblad - Leerlingprognoses'!R729,IF($K$3='Invulblad - Leerlingprognoses'!$C$739,'Invulblad - Leerlingprognoses'!R739,IF($K$3='Invulblad - Leerlingprognoses'!$C$749,'Invulblad - Leerlingprognoses'!R749,IF($K$3='Invulblad - Leerlingprognoses'!$C$759,'Invulblad - Leerlingprognoses'!R759,IF($K$3='Invulblad - Leerlingprognoses'!$C$769,'Invulblad - Leerlingprognoses'!R769,IF($K$3='Invulblad - Leerlingprognoses'!$C$779,'Invulblad - Leerlingprognoses'!R779,IF($K$3='Invulblad - Leerlingprognoses'!$C$789,'Invulblad - Leerlingprognoses'!R789,IF($K$3='Invulblad - Leerlingprognoses'!$C$799,'Invulblad - Leerlingprognoses'!R799,IF($K$3='Invulblad - Leerlingprognoses'!$C$809,'Invulblad - Leerlingprognoses'!R809,IF($K$3='Invulblad - Leerlingprognoses'!$C$816,'Invulblad - Leerlingprognoses'!R819)))))))))))))))))))))))))))))))))))))))))</f>
        <v>40898.409487184115</v>
      </c>
      <c r="AD8" s="5" t="s">
        <v>141</v>
      </c>
      <c r="AE8" s="239">
        <f>IF(K3='Invulblad - Leerlingprognoses'!T416,'Invulblad - Leerlingprognoses'!U417,IF(K3='Invulblad - Leerlingprognoses'!T426,'Invulblad - Leerlingprognoses'!U427,IF(K3='Invulblad - Leerlingprognoses'!T436,'Invulblad - Leerlingprognoses'!U437,IF(K3='Invulblad - Leerlingprognoses'!T446,'Invulblad - Leerlingprognoses'!U447,IF(K3='Invulblad - Leerlingprognoses'!T456,'Invulblad - Leerlingprognoses'!U457,IF(K3='Invulblad - Leerlingprognoses'!T466,'Invulblad - Leerlingprognoses'!U467,IF(K3='Invulblad - Leerlingprognoses'!T476,'Invulblad - Leerlingprognoses'!U477,IF(K3='Invulblad - Leerlingprognoses'!T486,'Invulblad - Leerlingprognoses'!U487,IF(K3='Invulblad - Leerlingprognoses'!T496,'Invulblad - Leerlingprognoses'!U497,IF(K3='Invulblad - Leerlingprognoses'!T506,'Invulblad - Leerlingprognoses'!U507,IF(K3='Invulblad - Leerlingprognoses'!T516,'Invulblad - Leerlingprognoses'!U517,IF(K3='Invulblad - Leerlingprognoses'!T526,'Invulblad - Leerlingprognoses'!U527,IF(K3='Invulblad - Leerlingprognoses'!T536,'Invulblad - Leerlingprognoses'!U537,IF(K3='Invulblad - Leerlingprognoses'!T546,'Invulblad - Leerlingprognoses'!U547,IF(K3='Invulblad - Leerlingprognoses'!T556,'Invulblad - Leerlingprognoses'!U557,IF(K3='Invulblad - Leerlingprognoses'!T566,'Invulblad - Leerlingprognoses'!U567,IF(K3='Invulblad - Leerlingprognoses'!T576,'Invulblad - Leerlingprognoses'!U577,IF(K3='Invulblad - Leerlingprognoses'!T586,'Invulblad - Leerlingprognoses'!U587,IF(K3='Invulblad - Leerlingprognoses'!T596,'Invulblad - Leerlingprognoses'!U597,IF(K3='Invulblad - Leerlingprognoses'!T606,'Invulblad - Leerlingprognoses'!U607,IF(K3='Invulblad - Leerlingprognoses'!T616,'Invulblad - Leerlingprognoses'!U617,IF(K3='Invulblad - Leerlingprognoses'!T616,'Invulblad - Leerlingprognoses'!U617,IF(K3='Invulblad - Leerlingprognoses'!T626,'Invulblad - Leerlingprognoses'!U627,IF(K3='Invulblad - Leerlingprognoses'!T636,'Invulblad - Leerlingprognoses'!U637,IF(K3='Invulblad - Leerlingprognoses'!T646,'Invulblad - Leerlingprognoses'!U647,IF(K3='Invulblad - Leerlingprognoses'!T656,'Invulblad - Leerlingprognoses'!U657,IF(K3='Invulblad - Leerlingprognoses'!T666,'Invulblad - Leerlingprognoses'!U667,IF(K3='Invulblad - Leerlingprognoses'!T676,'Invulblad - Leerlingprognoses'!U677,IF(K3='Invulblad - Leerlingprognoses'!T686,'Invulblad - Leerlingprognoses'!U687,IF(K3='Invulblad - Leerlingprognoses'!T696,'Invulblad - Leerlingprognoses'!U697,IF(K3='Invulblad - Leerlingprognoses'!T706,'Invulblad - Leerlingprognoses'!U707,IF(K3='Invulblad - Leerlingprognoses'!T716,'Invulblad - Leerlingprognoses'!U717,IF(K3='Invulblad - Leerlingprognoses'!T726,'Invulblad - Leerlingprognoses'!U727,IF(K3='Invulblad - Leerlingprognoses'!T736,'Invulblad - Leerlingprognoses'!U737,IF(K3='Invulblad - Leerlingprognoses'!T746,'Invulblad - Leerlingprognoses'!U747,IF(K3='Invulblad - Leerlingprognoses'!T756,'Invulblad - Leerlingprognoses'!U757,IF(K3='Invulblad - Leerlingprognoses'!T766,'Invulblad - Leerlingprognoses'!U767,IF(K3='Invulblad - Leerlingprognoses'!T776,'Invulblad - Leerlingprognoses'!U777,IF(K3='Invulblad - Leerlingprognoses'!T786,'Invulblad - Leerlingprognoses'!U787,IF(K3='Invulblad - Leerlingprognoses'!T796,'Invulblad - Leerlingprognoses'!U797,IF(K3='Invulblad - Leerlingprognoses'!T806,'Invulblad - Leerlingprognoses'!U807,IF(K3='Invulblad - Leerlingprognoses'!T816,'Invulblad - Leerlingprognoses'!U817))))))))))))))))))))))))))))))))))))))))))</f>
        <v>170231.75236852263</v>
      </c>
      <c r="AF8" s="8"/>
      <c r="AI8" s="237" t="s">
        <v>147</v>
      </c>
      <c r="AJ8" s="237" t="s">
        <v>146</v>
      </c>
    </row>
    <row r="9" spans="1:16384" ht="16.5" x14ac:dyDescent="0.3">
      <c r="C9" s="5" t="s">
        <v>36</v>
      </c>
      <c r="D9" s="232">
        <f>IF($K$3='Invulblad - Onderhoudskosten'!$B$375,'Invulblad - Onderhoudskosten'!F375,IF($K$3='Invulblad - Onderhoudskosten'!$B$376,'Invulblad - Onderhoudskosten'!F376,IF($K$3='Invulblad - Onderhoudskosten'!$B$377,'Invulblad - Onderhoudskosten'!F377,IF($K$3='Invulblad - Onderhoudskosten'!$B$378,'Invulblad - Onderhoudskosten'!F378,IF($K$3='Invulblad - Onderhoudskosten'!$B$379,'Invulblad - Onderhoudskosten'!F379,IF($K$3='Invulblad - Onderhoudskosten'!$B$380,'Invulblad - Onderhoudskosten'!F380,IF($K$3='Invulblad - Onderhoudskosten'!$B$381,'Invulblad - Onderhoudskosten'!F381,IF($K$3='Invulblad - Onderhoudskosten'!$B$382,'Invulblad - Onderhoudskosten'!F382,IF($K$3='Invulblad - Onderhoudskosten'!$B$383,'Invulblad - Onderhoudskosten'!F383,IF($K$3='Invulblad - Onderhoudskosten'!$B$384,'Invulblad - Onderhoudskosten'!F384,IF($K$3='Invulblad - Onderhoudskosten'!$B$385,'Invulblad - Onderhoudskosten'!F385,IF($K$3='Invulblad - Onderhoudskosten'!$B$386,'Invulblad - Onderhoudskosten'!F386,IF($K$3='Invulblad - Onderhoudskosten'!$B$387,'Invulblad - Onderhoudskosten'!F387,IF($K$3='Invulblad - Onderhoudskosten'!$B$388,'Invulblad - Onderhoudskosten'!F388,IF($K$3='Invulblad - Onderhoudskosten'!$B$389,'Invulblad - Onderhoudskosten'!F389,IF($K$3='Invulblad - Onderhoudskosten'!$B$390,'Invulblad - Onderhoudskosten'!F390,IF($K$3='Invulblad - Onderhoudskosten'!$B$391,'Invulblad - Onderhoudskosten'!F391,IF($K$3='Invulblad - Onderhoudskosten'!$B$392,'Invulblad - Onderhoudskosten'!F392,IF($K$3='Invulblad - Onderhoudskosten'!$B$393,'Invulblad - Onderhoudskosten'!F393,IF($K$3='Invulblad - Onderhoudskosten'!$B$394,'Invulblad - Onderhoudskosten'!F394,IF($K$3='Invulblad - Onderhoudskosten'!$B$395,'Invulblad - Onderhoudskosten'!F395,IF($K$3='Invulblad - Onderhoudskosten'!$B$396,'Invulblad - Onderhoudskosten'!F396,IF($K$3='Invulblad - Onderhoudskosten'!$B$397,'Invulblad - Onderhoudskosten'!F397,IF($K$3='Invulblad - Onderhoudskosten'!$B$398,'Invulblad - Onderhoudskosten'!F398,IF($K$3='Invulblad - Onderhoudskosten'!$B$399,'Invulblad - Onderhoudskosten'!F399,IF($K$3='Invulblad - Onderhoudskosten'!$B$400,'Invulblad - Onderhoudskosten'!F400,IF($K$3='Invulblad - Onderhoudskosten'!$B$401,'Invulblad - Onderhoudskosten'!F401,IF($K$3='Invulblad - Onderhoudskosten'!$B$402,'Invulblad - Onderhoudskosten'!F402,IF($K$3='Invulblad - Onderhoudskosten'!$B$403,'Invulblad - Onderhoudskosten'!F403,IF($K$3='Invulblad - Onderhoudskosten'!$B$404,'Invulblad - Onderhoudskosten'!F404,IF($K$3='Invulblad - Onderhoudskosten'!$B$405,'Invulblad - Onderhoudskosten'!F405,IF($K$3='Invulblad - Onderhoudskosten'!$B$406,'Invulblad - Onderhoudskosten'!F406,IF($K$3='Invulblad - Onderhoudskosten'!$B$407,'Invulblad - Onderhoudskosten'!F407,IF($K$3='Invulblad - Onderhoudskosten'!$B$408,'Invulblad - Onderhoudskosten'!F408,IF($K$3='Invulblad - Onderhoudskosten'!$B$409,'Invulblad - Onderhoudskosten'!F409,IF($K$3='Invulblad - Onderhoudskosten'!$B$410,'Invulblad - Onderhoudskosten'!F410,IF($K$3='Invulblad - Onderhoudskosten'!$B$411,'Invulblad - Onderhoudskosten'!F411,IF($K$3='Invulblad - Onderhoudskosten'!$B$412,'Invulblad - Onderhoudskosten'!F412,IF($K$3='Invulblad - Onderhoudskosten'!$B$413,'Invulblad - Onderhoudskosten'!F413,IF($K$3='Invulblad - Onderhoudskosten'!$B$414,'Invulblad - Onderhoudskosten'!F414,IF($K$3='Invulblad - Onderhoudskosten'!$B$416,'Invulblad - Onderhoudskosten'!F416)))))))))))))))))))))))))))))))))))))))))</f>
        <v>23653</v>
      </c>
      <c r="E9" s="232">
        <f>IF($K$3='Invulblad - Onderhoudskosten'!$B$375,'Invulblad - Onderhoudskosten'!G375,IF($K$3='Invulblad - Onderhoudskosten'!$B$376,'Invulblad - Onderhoudskosten'!G376,IF($K$3='Invulblad - Onderhoudskosten'!$B$377,'Invulblad - Onderhoudskosten'!G377,IF($K$3='Invulblad - Onderhoudskosten'!$B$378,'Invulblad - Onderhoudskosten'!G378,IF($K$3='Invulblad - Onderhoudskosten'!$B$379,'Invulblad - Onderhoudskosten'!G379,IF($K$3='Invulblad - Onderhoudskosten'!$B$380,'Invulblad - Onderhoudskosten'!G380,IF($K$3='Invulblad - Onderhoudskosten'!$B$381,'Invulblad - Onderhoudskosten'!G381,IF($K$3='Invulblad - Onderhoudskosten'!$B$382,'Invulblad - Onderhoudskosten'!G382,IF($K$3='Invulblad - Onderhoudskosten'!$B$383,'Invulblad - Onderhoudskosten'!G383,IF($K$3='Invulblad - Onderhoudskosten'!$B$384,'Invulblad - Onderhoudskosten'!G384,IF($K$3='Invulblad - Onderhoudskosten'!$B$385,'Invulblad - Onderhoudskosten'!G385,IF($K$3='Invulblad - Onderhoudskosten'!$B$386,'Invulblad - Onderhoudskosten'!G386,IF($K$3='Invulblad - Onderhoudskosten'!$B$387,'Invulblad - Onderhoudskosten'!G387,IF($K$3='Invulblad - Onderhoudskosten'!$B$388,'Invulblad - Onderhoudskosten'!G388,IF($K$3='Invulblad - Onderhoudskosten'!$B$389,'Invulblad - Onderhoudskosten'!G389,IF($K$3='Invulblad - Onderhoudskosten'!$B$390,'Invulblad - Onderhoudskosten'!G390,IF($K$3='Invulblad - Onderhoudskosten'!$B$391,'Invulblad - Onderhoudskosten'!G391,IF($K$3='Invulblad - Onderhoudskosten'!$B$392,'Invulblad - Onderhoudskosten'!G392,IF($K$3='Invulblad - Onderhoudskosten'!$B$393,'Invulblad - Onderhoudskosten'!G393,IF($K$3='Invulblad - Onderhoudskosten'!$B$394,'Invulblad - Onderhoudskosten'!G394,IF($K$3='Invulblad - Onderhoudskosten'!$B$395,'Invulblad - Onderhoudskosten'!G395,IF($K$3='Invulblad - Onderhoudskosten'!$B$396,'Invulblad - Onderhoudskosten'!G396,IF($K$3='Invulblad - Onderhoudskosten'!$B$397,'Invulblad - Onderhoudskosten'!G397,IF($K$3='Invulblad - Onderhoudskosten'!$B$398,'Invulblad - Onderhoudskosten'!G398,IF($K$3='Invulblad - Onderhoudskosten'!$B$399,'Invulblad - Onderhoudskosten'!G399,IF($K$3='Invulblad - Onderhoudskosten'!$B$400,'Invulblad - Onderhoudskosten'!G400,IF($K$3='Invulblad - Onderhoudskosten'!$B$401,'Invulblad - Onderhoudskosten'!G401,IF($K$3='Invulblad - Onderhoudskosten'!$B$402,'Invulblad - Onderhoudskosten'!G402,IF($K$3='Invulblad - Onderhoudskosten'!$B$403,'Invulblad - Onderhoudskosten'!G403,IF($K$3='Invulblad - Onderhoudskosten'!$B$404,'Invulblad - Onderhoudskosten'!G404,IF($K$3='Invulblad - Onderhoudskosten'!$B$405,'Invulblad - Onderhoudskosten'!G405,IF($K$3='Invulblad - Onderhoudskosten'!$B$406,'Invulblad - Onderhoudskosten'!G406,IF($K$3='Invulblad - Onderhoudskosten'!$B$407,'Invulblad - Onderhoudskosten'!G407,IF($K$3='Invulblad - Onderhoudskosten'!$B$408,'Invulblad - Onderhoudskosten'!G408,IF($K$3='Invulblad - Onderhoudskosten'!$B$409,'Invulblad - Onderhoudskosten'!G409,IF($K$3='Invulblad - Onderhoudskosten'!$B$410,'Invulblad - Onderhoudskosten'!G410,IF($K$3='Invulblad - Onderhoudskosten'!$B$411,'Invulblad - Onderhoudskosten'!G411,IF($K$3='Invulblad - Onderhoudskosten'!$B$412,'Invulblad - Onderhoudskosten'!G412,IF($K$3='Invulblad - Onderhoudskosten'!$B$413,'Invulblad - Onderhoudskosten'!G413,IF($K$3='Invulblad - Onderhoudskosten'!$B$414,'Invulblad - Onderhoudskosten'!G414,IF($K$3='Invulblad - Onderhoudskosten'!$B$416,'Invulblad - Onderhoudskosten'!G416)))))))))))))))))))))))))))))))))))))))))</f>
        <v>468</v>
      </c>
      <c r="F9" s="232">
        <f>IF($K$3='Invulblad - Onderhoudskosten'!$B$375,'Invulblad - Onderhoudskosten'!H375,IF($K$3='Invulblad - Onderhoudskosten'!$B$376,'Invulblad - Onderhoudskosten'!H376,IF($K$3='Invulblad - Onderhoudskosten'!$B$377,'Invulblad - Onderhoudskosten'!H377,IF($K$3='Invulblad - Onderhoudskosten'!$B$378,'Invulblad - Onderhoudskosten'!H378,IF($K$3='Invulblad - Onderhoudskosten'!$B$379,'Invulblad - Onderhoudskosten'!H379,IF($K$3='Invulblad - Onderhoudskosten'!$B$380,'Invulblad - Onderhoudskosten'!H380,IF($K$3='Invulblad - Onderhoudskosten'!$B$381,'Invulblad - Onderhoudskosten'!H381,IF($K$3='Invulblad - Onderhoudskosten'!$B$382,'Invulblad - Onderhoudskosten'!H382,IF($K$3='Invulblad - Onderhoudskosten'!$B$383,'Invulblad - Onderhoudskosten'!H383,IF($K$3='Invulblad - Onderhoudskosten'!$B$384,'Invulblad - Onderhoudskosten'!H384,IF($K$3='Invulblad - Onderhoudskosten'!$B$385,'Invulblad - Onderhoudskosten'!H385,IF($K$3='Invulblad - Onderhoudskosten'!$B$386,'Invulblad - Onderhoudskosten'!H386,IF($K$3='Invulblad - Onderhoudskosten'!$B$387,'Invulblad - Onderhoudskosten'!H387,IF($K$3='Invulblad - Onderhoudskosten'!$B$388,'Invulblad - Onderhoudskosten'!H388,IF($K$3='Invulblad - Onderhoudskosten'!$B$389,'Invulblad - Onderhoudskosten'!H389,IF($K$3='Invulblad - Onderhoudskosten'!$B$390,'Invulblad - Onderhoudskosten'!H390,IF($K$3='Invulblad - Onderhoudskosten'!$B$391,'Invulblad - Onderhoudskosten'!H391,IF($K$3='Invulblad - Onderhoudskosten'!$B$392,'Invulblad - Onderhoudskosten'!H392,IF($K$3='Invulblad - Onderhoudskosten'!$B$393,'Invulblad - Onderhoudskosten'!H393,IF($K$3='Invulblad - Onderhoudskosten'!$B$394,'Invulblad - Onderhoudskosten'!H394,IF($K$3='Invulblad - Onderhoudskosten'!$B$395,'Invulblad - Onderhoudskosten'!H395,IF($K$3='Invulblad - Onderhoudskosten'!$B$396,'Invulblad - Onderhoudskosten'!H396,IF($K$3='Invulblad - Onderhoudskosten'!$B$397,'Invulblad - Onderhoudskosten'!H397,IF($K$3='Invulblad - Onderhoudskosten'!$B$398,'Invulblad - Onderhoudskosten'!H398,IF($K$3='Invulblad - Onderhoudskosten'!$B$399,'Invulblad - Onderhoudskosten'!H399,IF($K$3='Invulblad - Onderhoudskosten'!$B$400,'Invulblad - Onderhoudskosten'!H400,IF($K$3='Invulblad - Onderhoudskosten'!$B$401,'Invulblad - Onderhoudskosten'!H401,IF($K$3='Invulblad - Onderhoudskosten'!$B$402,'Invulblad - Onderhoudskosten'!H402,IF($K$3='Invulblad - Onderhoudskosten'!$B$403,'Invulblad - Onderhoudskosten'!H403,IF($K$3='Invulblad - Onderhoudskosten'!$B$404,'Invulblad - Onderhoudskosten'!H404,IF($K$3='Invulblad - Onderhoudskosten'!$B$405,'Invulblad - Onderhoudskosten'!H405,IF($K$3='Invulblad - Onderhoudskosten'!$B$406,'Invulblad - Onderhoudskosten'!H406,IF($K$3='Invulblad - Onderhoudskosten'!$B$407,'Invulblad - Onderhoudskosten'!H407,IF($K$3='Invulblad - Onderhoudskosten'!$B$408,'Invulblad - Onderhoudskosten'!H408,IF($K$3='Invulblad - Onderhoudskosten'!$B$409,'Invulblad - Onderhoudskosten'!H409,IF($K$3='Invulblad - Onderhoudskosten'!$B$410,'Invulblad - Onderhoudskosten'!H410,IF($K$3='Invulblad - Onderhoudskosten'!$B$411,'Invulblad - Onderhoudskosten'!H411,IF($K$3='Invulblad - Onderhoudskosten'!$B$412,'Invulblad - Onderhoudskosten'!H412,IF($K$3='Invulblad - Onderhoudskosten'!$B$413,'Invulblad - Onderhoudskosten'!H413,IF($K$3='Invulblad - Onderhoudskosten'!$B$414,'Invulblad - Onderhoudskosten'!H414,IF($K$3='Invulblad - Onderhoudskosten'!$B$416,'Invulblad - Onderhoudskosten'!H416)))))))))))))))))))))))))))))))))))))))))</f>
        <v>81447</v>
      </c>
      <c r="G9" s="232">
        <f>IF($K$3='Invulblad - Onderhoudskosten'!$B$375,'Invulblad - Onderhoudskosten'!I375,IF($K$3='Invulblad - Onderhoudskosten'!$B$376,'Invulblad - Onderhoudskosten'!I376,IF($K$3='Invulblad - Onderhoudskosten'!$B$377,'Invulblad - Onderhoudskosten'!I377,IF($K$3='Invulblad - Onderhoudskosten'!$B$378,'Invulblad - Onderhoudskosten'!I378,IF($K$3='Invulblad - Onderhoudskosten'!$B$379,'Invulblad - Onderhoudskosten'!I379,IF($K$3='Invulblad - Onderhoudskosten'!$B$380,'Invulblad - Onderhoudskosten'!I380,IF($K$3='Invulblad - Onderhoudskosten'!$B$381,'Invulblad - Onderhoudskosten'!I381,IF($K$3='Invulblad - Onderhoudskosten'!$B$382,'Invulblad - Onderhoudskosten'!I382,IF($K$3='Invulblad - Onderhoudskosten'!$B$383,'Invulblad - Onderhoudskosten'!I383,IF($K$3='Invulblad - Onderhoudskosten'!$B$384,'Invulblad - Onderhoudskosten'!I384,IF($K$3='Invulblad - Onderhoudskosten'!$B$385,'Invulblad - Onderhoudskosten'!I385,IF($K$3='Invulblad - Onderhoudskosten'!$B$386,'Invulblad - Onderhoudskosten'!I386,IF($K$3='Invulblad - Onderhoudskosten'!$B$387,'Invulblad - Onderhoudskosten'!I387,IF($K$3='Invulblad - Onderhoudskosten'!$B$388,'Invulblad - Onderhoudskosten'!I388,IF($K$3='Invulblad - Onderhoudskosten'!$B$389,'Invulblad - Onderhoudskosten'!I389,IF($K$3='Invulblad - Onderhoudskosten'!$B$390,'Invulblad - Onderhoudskosten'!I390,IF($K$3='Invulblad - Onderhoudskosten'!$B$391,'Invulblad - Onderhoudskosten'!I391,IF($K$3='Invulblad - Onderhoudskosten'!$B$392,'Invulblad - Onderhoudskosten'!I392,IF($K$3='Invulblad - Onderhoudskosten'!$B$393,'Invulblad - Onderhoudskosten'!I393,IF($K$3='Invulblad - Onderhoudskosten'!$B$394,'Invulblad - Onderhoudskosten'!I394,IF($K$3='Invulblad - Onderhoudskosten'!$B$395,'Invulblad - Onderhoudskosten'!I395,IF($K$3='Invulblad - Onderhoudskosten'!$B$396,'Invulblad - Onderhoudskosten'!I396,IF($K$3='Invulblad - Onderhoudskosten'!$B$397,'Invulblad - Onderhoudskosten'!I397,IF($K$3='Invulblad - Onderhoudskosten'!$B$398,'Invulblad - Onderhoudskosten'!I398,IF($K$3='Invulblad - Onderhoudskosten'!$B$399,'Invulblad - Onderhoudskosten'!I399,IF($K$3='Invulblad - Onderhoudskosten'!$B$400,'Invulblad - Onderhoudskosten'!I400,IF($K$3='Invulblad - Onderhoudskosten'!$B$401,'Invulblad - Onderhoudskosten'!I401,IF($K$3='Invulblad - Onderhoudskosten'!$B$402,'Invulblad - Onderhoudskosten'!I402,IF($K$3='Invulblad - Onderhoudskosten'!$B$403,'Invulblad - Onderhoudskosten'!I403,IF($K$3='Invulblad - Onderhoudskosten'!$B$404,'Invulblad - Onderhoudskosten'!I404,IF($K$3='Invulblad - Onderhoudskosten'!$B$405,'Invulblad - Onderhoudskosten'!I405,IF($K$3='Invulblad - Onderhoudskosten'!$B$406,'Invulblad - Onderhoudskosten'!I406,IF($K$3='Invulblad - Onderhoudskosten'!$B$407,'Invulblad - Onderhoudskosten'!I407,IF($K$3='Invulblad - Onderhoudskosten'!$B$408,'Invulblad - Onderhoudskosten'!I408,IF($K$3='Invulblad - Onderhoudskosten'!$B$409,'Invulblad - Onderhoudskosten'!I409,IF($K$3='Invulblad - Onderhoudskosten'!$B$410,'Invulblad - Onderhoudskosten'!I410,IF($K$3='Invulblad - Onderhoudskosten'!$B$411,'Invulblad - Onderhoudskosten'!I411,IF($K$3='Invulblad - Onderhoudskosten'!$B$412,'Invulblad - Onderhoudskosten'!I412,IF($K$3='Invulblad - Onderhoudskosten'!$B$413,'Invulblad - Onderhoudskosten'!I413,IF($K$3='Invulblad - Onderhoudskosten'!$B$414,'Invulblad - Onderhoudskosten'!I414,IF($K$3='Invulblad - Onderhoudskosten'!$B$416,'Invulblad - Onderhoudskosten'!I416)))))))))))))))))))))))))))))))))))))))))</f>
        <v>180168</v>
      </c>
      <c r="H9" s="232">
        <f>IF($K$3='Invulblad - Onderhoudskosten'!$B$375,'Invulblad - Onderhoudskosten'!J375,IF($K$3='Invulblad - Onderhoudskosten'!$B$376,'Invulblad - Onderhoudskosten'!J376,IF($K$3='Invulblad - Onderhoudskosten'!$B$377,'Invulblad - Onderhoudskosten'!J377,IF($K$3='Invulblad - Onderhoudskosten'!$B$378,'Invulblad - Onderhoudskosten'!J378,IF($K$3='Invulblad - Onderhoudskosten'!$B$379,'Invulblad - Onderhoudskosten'!J379,IF($K$3='Invulblad - Onderhoudskosten'!$B$380,'Invulblad - Onderhoudskosten'!J380,IF($K$3='Invulblad - Onderhoudskosten'!$B$381,'Invulblad - Onderhoudskosten'!J381,IF($K$3='Invulblad - Onderhoudskosten'!$B$382,'Invulblad - Onderhoudskosten'!J382,IF($K$3='Invulblad - Onderhoudskosten'!$B$383,'Invulblad - Onderhoudskosten'!J383,IF($K$3='Invulblad - Onderhoudskosten'!$B$384,'Invulblad - Onderhoudskosten'!J384,IF($K$3='Invulblad - Onderhoudskosten'!$B$385,'Invulblad - Onderhoudskosten'!J385,IF($K$3='Invulblad - Onderhoudskosten'!$B$386,'Invulblad - Onderhoudskosten'!J386,IF($K$3='Invulblad - Onderhoudskosten'!$B$387,'Invulblad - Onderhoudskosten'!J387,IF($K$3='Invulblad - Onderhoudskosten'!$B$388,'Invulblad - Onderhoudskosten'!J388,IF($K$3='Invulblad - Onderhoudskosten'!$B$389,'Invulblad - Onderhoudskosten'!J389,IF($K$3='Invulblad - Onderhoudskosten'!$B$390,'Invulblad - Onderhoudskosten'!J390,IF($K$3='Invulblad - Onderhoudskosten'!$B$391,'Invulblad - Onderhoudskosten'!J391,IF($K$3='Invulblad - Onderhoudskosten'!$B$392,'Invulblad - Onderhoudskosten'!J392,IF($K$3='Invulblad - Onderhoudskosten'!$B$393,'Invulblad - Onderhoudskosten'!J393,IF($K$3='Invulblad - Onderhoudskosten'!$B$394,'Invulblad - Onderhoudskosten'!J394,IF($K$3='Invulblad - Onderhoudskosten'!$B$395,'Invulblad - Onderhoudskosten'!J395,IF($K$3='Invulblad - Onderhoudskosten'!$B$396,'Invulblad - Onderhoudskosten'!J396,IF($K$3='Invulblad - Onderhoudskosten'!$B$397,'Invulblad - Onderhoudskosten'!J397,IF($K$3='Invulblad - Onderhoudskosten'!$B$398,'Invulblad - Onderhoudskosten'!J398,IF($K$3='Invulblad - Onderhoudskosten'!$B$399,'Invulblad - Onderhoudskosten'!J399,IF($K$3='Invulblad - Onderhoudskosten'!$B$400,'Invulblad - Onderhoudskosten'!J400,IF($K$3='Invulblad - Onderhoudskosten'!$B$401,'Invulblad - Onderhoudskosten'!J401,IF($K$3='Invulblad - Onderhoudskosten'!$B$402,'Invulblad - Onderhoudskosten'!J402,IF($K$3='Invulblad - Onderhoudskosten'!$B$403,'Invulblad - Onderhoudskosten'!J403,IF($K$3='Invulblad - Onderhoudskosten'!$B$404,'Invulblad - Onderhoudskosten'!J404,IF($K$3='Invulblad - Onderhoudskosten'!$B$405,'Invulblad - Onderhoudskosten'!J405,IF($K$3='Invulblad - Onderhoudskosten'!$B$406,'Invulblad - Onderhoudskosten'!J406,IF($K$3='Invulblad - Onderhoudskosten'!$B$407,'Invulblad - Onderhoudskosten'!J407,IF($K$3='Invulblad - Onderhoudskosten'!$B$408,'Invulblad - Onderhoudskosten'!J408,IF($K$3='Invulblad - Onderhoudskosten'!$B$409,'Invulblad - Onderhoudskosten'!J409,IF($K$3='Invulblad - Onderhoudskosten'!$B$410,'Invulblad - Onderhoudskosten'!J410,IF($K$3='Invulblad - Onderhoudskosten'!$B$411,'Invulblad - Onderhoudskosten'!J411,IF($K$3='Invulblad - Onderhoudskosten'!$B$412,'Invulblad - Onderhoudskosten'!J412,IF($K$3='Invulblad - Onderhoudskosten'!$B$413,'Invulblad - Onderhoudskosten'!J413,IF($K$3='Invulblad - Onderhoudskosten'!$B$414,'Invulblad - Onderhoudskosten'!J414,IF($K$3='Invulblad - Onderhoudskosten'!$B$416,'Invulblad - Onderhoudskosten'!J416)))))))))))))))))))))))))))))))))))))))))</f>
        <v>4218</v>
      </c>
      <c r="I9" s="232">
        <f>IF($K$3='Invulblad - Onderhoudskosten'!$B$375,'Invulblad - Onderhoudskosten'!K375,IF($K$3='Invulblad - Onderhoudskosten'!$B$376,'Invulblad - Onderhoudskosten'!K376,IF($K$3='Invulblad - Onderhoudskosten'!$B$377,'Invulblad - Onderhoudskosten'!K377,IF($K$3='Invulblad - Onderhoudskosten'!$B$378,'Invulblad - Onderhoudskosten'!K378,IF($K$3='Invulblad - Onderhoudskosten'!$B$379,'Invulblad - Onderhoudskosten'!K379,IF($K$3='Invulblad - Onderhoudskosten'!$B$380,'Invulblad - Onderhoudskosten'!K380,IF($K$3='Invulblad - Onderhoudskosten'!$B$381,'Invulblad - Onderhoudskosten'!K381,IF($K$3='Invulblad - Onderhoudskosten'!$B$382,'Invulblad - Onderhoudskosten'!K382,IF($K$3='Invulblad - Onderhoudskosten'!$B$383,'Invulblad - Onderhoudskosten'!K383,IF($K$3='Invulblad - Onderhoudskosten'!$B$384,'Invulblad - Onderhoudskosten'!K384,IF($K$3='Invulblad - Onderhoudskosten'!$B$385,'Invulblad - Onderhoudskosten'!K385,IF($K$3='Invulblad - Onderhoudskosten'!$B$386,'Invulblad - Onderhoudskosten'!K386,IF($K$3='Invulblad - Onderhoudskosten'!$B$387,'Invulblad - Onderhoudskosten'!K387,IF($K$3='Invulblad - Onderhoudskosten'!$B$388,'Invulblad - Onderhoudskosten'!K388,IF($K$3='Invulblad - Onderhoudskosten'!$B$389,'Invulblad - Onderhoudskosten'!K389,IF($K$3='Invulblad - Onderhoudskosten'!$B$390,'Invulblad - Onderhoudskosten'!K390,IF($K$3='Invulblad - Onderhoudskosten'!$B$391,'Invulblad - Onderhoudskosten'!K391,IF($K$3='Invulblad - Onderhoudskosten'!$B$392,'Invulblad - Onderhoudskosten'!K392,IF($K$3='Invulblad - Onderhoudskosten'!$B$393,'Invulblad - Onderhoudskosten'!K393,IF($K$3='Invulblad - Onderhoudskosten'!$B$394,'Invulblad - Onderhoudskosten'!K394,IF($K$3='Invulblad - Onderhoudskosten'!$B$395,'Invulblad - Onderhoudskosten'!K395,IF($K$3='Invulblad - Onderhoudskosten'!$B$396,'Invulblad - Onderhoudskosten'!K396,IF($K$3='Invulblad - Onderhoudskosten'!$B$397,'Invulblad - Onderhoudskosten'!K397,IF($K$3='Invulblad - Onderhoudskosten'!$B$398,'Invulblad - Onderhoudskosten'!K398,IF($K$3='Invulblad - Onderhoudskosten'!$B$399,'Invulblad - Onderhoudskosten'!K399,IF($K$3='Invulblad - Onderhoudskosten'!$B$400,'Invulblad - Onderhoudskosten'!K400,IF($K$3='Invulblad - Onderhoudskosten'!$B$401,'Invulblad - Onderhoudskosten'!K401,IF($K$3='Invulblad - Onderhoudskosten'!$B$402,'Invulblad - Onderhoudskosten'!K402,IF($K$3='Invulblad - Onderhoudskosten'!$B$403,'Invulblad - Onderhoudskosten'!K403,IF($K$3='Invulblad - Onderhoudskosten'!$B$404,'Invulblad - Onderhoudskosten'!K404,IF($K$3='Invulblad - Onderhoudskosten'!$B$405,'Invulblad - Onderhoudskosten'!K405,IF($K$3='Invulblad - Onderhoudskosten'!$B$406,'Invulblad - Onderhoudskosten'!K406,IF($K$3='Invulblad - Onderhoudskosten'!$B$407,'Invulblad - Onderhoudskosten'!K407,IF($K$3='Invulblad - Onderhoudskosten'!$B$408,'Invulblad - Onderhoudskosten'!K408,IF($K$3='Invulblad - Onderhoudskosten'!$B$409,'Invulblad - Onderhoudskosten'!K409,IF($K$3='Invulblad - Onderhoudskosten'!$B$410,'Invulblad - Onderhoudskosten'!K410,IF($K$3='Invulblad - Onderhoudskosten'!$B$411,'Invulblad - Onderhoudskosten'!K411,IF($K$3='Invulblad - Onderhoudskosten'!$B$412,'Invulblad - Onderhoudskosten'!K412,IF($K$3='Invulblad - Onderhoudskosten'!$B$413,'Invulblad - Onderhoudskosten'!K413,IF($K$3='Invulblad - Onderhoudskosten'!$B$414,'Invulblad - Onderhoudskosten'!K414,IF($K$3='Invulblad - Onderhoudskosten'!$B$416,'Invulblad - Onderhoudskosten'!K416)))))))))))))))))))))))))))))))))))))))))</f>
        <v>556</v>
      </c>
      <c r="J9" s="232">
        <f>IF($K$3='Invulblad - Onderhoudskosten'!$B$375,'Invulblad - Onderhoudskosten'!L375,IF($K$3='Invulblad - Onderhoudskosten'!$B$376,'Invulblad - Onderhoudskosten'!L376,IF($K$3='Invulblad - Onderhoudskosten'!$B$377,'Invulblad - Onderhoudskosten'!L377,IF($K$3='Invulblad - Onderhoudskosten'!$B$378,'Invulblad - Onderhoudskosten'!L378,IF($K$3='Invulblad - Onderhoudskosten'!$B$379,'Invulblad - Onderhoudskosten'!L379,IF($K$3='Invulblad - Onderhoudskosten'!$B$380,'Invulblad - Onderhoudskosten'!L380,IF($K$3='Invulblad - Onderhoudskosten'!$B$381,'Invulblad - Onderhoudskosten'!L381,IF($K$3='Invulblad - Onderhoudskosten'!$B$382,'Invulblad - Onderhoudskosten'!L382,IF($K$3='Invulblad - Onderhoudskosten'!$B$383,'Invulblad - Onderhoudskosten'!L383,IF($K$3='Invulblad - Onderhoudskosten'!$B$384,'Invulblad - Onderhoudskosten'!L384,IF($K$3='Invulblad - Onderhoudskosten'!$B$385,'Invulblad - Onderhoudskosten'!L385,IF($K$3='Invulblad - Onderhoudskosten'!$B$386,'Invulblad - Onderhoudskosten'!L386,IF($K$3='Invulblad - Onderhoudskosten'!$B$387,'Invulblad - Onderhoudskosten'!L387,IF($K$3='Invulblad - Onderhoudskosten'!$B$388,'Invulblad - Onderhoudskosten'!L388,IF($K$3='Invulblad - Onderhoudskosten'!$B$389,'Invulblad - Onderhoudskosten'!L389,IF($K$3='Invulblad - Onderhoudskosten'!$B$390,'Invulblad - Onderhoudskosten'!L390,IF($K$3='Invulblad - Onderhoudskosten'!$B$391,'Invulblad - Onderhoudskosten'!L391,IF($K$3='Invulblad - Onderhoudskosten'!$B$392,'Invulblad - Onderhoudskosten'!L392,IF($K$3='Invulblad - Onderhoudskosten'!$B$393,'Invulblad - Onderhoudskosten'!L393,IF($K$3='Invulblad - Onderhoudskosten'!$B$394,'Invulblad - Onderhoudskosten'!L394,IF($K$3='Invulblad - Onderhoudskosten'!$B$395,'Invulblad - Onderhoudskosten'!L395,IF($K$3='Invulblad - Onderhoudskosten'!$B$396,'Invulblad - Onderhoudskosten'!L396,IF($K$3='Invulblad - Onderhoudskosten'!$B$397,'Invulblad - Onderhoudskosten'!L397,IF($K$3='Invulblad - Onderhoudskosten'!$B$398,'Invulblad - Onderhoudskosten'!L398,IF($K$3='Invulblad - Onderhoudskosten'!$B$399,'Invulblad - Onderhoudskosten'!L399,IF($K$3='Invulblad - Onderhoudskosten'!$B$400,'Invulblad - Onderhoudskosten'!L400,IF($K$3='Invulblad - Onderhoudskosten'!$B$401,'Invulblad - Onderhoudskosten'!L401,IF($K$3='Invulblad - Onderhoudskosten'!$B$402,'Invulblad - Onderhoudskosten'!L402,IF($K$3='Invulblad - Onderhoudskosten'!$B$403,'Invulblad - Onderhoudskosten'!L403,IF($K$3='Invulblad - Onderhoudskosten'!$B$404,'Invulblad - Onderhoudskosten'!L404,IF($K$3='Invulblad - Onderhoudskosten'!$B$405,'Invulblad - Onderhoudskosten'!L405,IF($K$3='Invulblad - Onderhoudskosten'!$B$406,'Invulblad - Onderhoudskosten'!L406,IF($K$3='Invulblad - Onderhoudskosten'!$B$407,'Invulblad - Onderhoudskosten'!L407,IF($K$3='Invulblad - Onderhoudskosten'!$B$408,'Invulblad - Onderhoudskosten'!L408,IF($K$3='Invulblad - Onderhoudskosten'!$B$409,'Invulblad - Onderhoudskosten'!L409,IF($K$3='Invulblad - Onderhoudskosten'!$B$410,'Invulblad - Onderhoudskosten'!L410,IF($K$3='Invulblad - Onderhoudskosten'!$B$411,'Invulblad - Onderhoudskosten'!L411,IF($K$3='Invulblad - Onderhoudskosten'!$B$412,'Invulblad - Onderhoudskosten'!L412,IF($K$3='Invulblad - Onderhoudskosten'!$B$413,'Invulblad - Onderhoudskosten'!L413,IF($K$3='Invulblad - Onderhoudskosten'!$B$414,'Invulblad - Onderhoudskosten'!L414,IF($K$3='Invulblad - Onderhoudskosten'!$B$416,'Invulblad - Onderhoudskosten'!L416)))))))))))))))))))))))))))))))))))))))))</f>
        <v>13445</v>
      </c>
      <c r="K9" s="232">
        <f>IF($K$3='Invulblad - Onderhoudskosten'!$B$375,'Invulblad - Onderhoudskosten'!M375,IF($K$3='Invulblad - Onderhoudskosten'!$B$376,'Invulblad - Onderhoudskosten'!M376,IF($K$3='Invulblad - Onderhoudskosten'!$B$377,'Invulblad - Onderhoudskosten'!M377,IF($K$3='Invulblad - Onderhoudskosten'!$B$378,'Invulblad - Onderhoudskosten'!M378,IF($K$3='Invulblad - Onderhoudskosten'!$B$379,'Invulblad - Onderhoudskosten'!M379,IF($K$3='Invulblad - Onderhoudskosten'!$B$380,'Invulblad - Onderhoudskosten'!M380,IF($K$3='Invulblad - Onderhoudskosten'!$B$381,'Invulblad - Onderhoudskosten'!M381,IF($K$3='Invulblad - Onderhoudskosten'!$B$382,'Invulblad - Onderhoudskosten'!M382,IF($K$3='Invulblad - Onderhoudskosten'!$B$383,'Invulblad - Onderhoudskosten'!M383,IF($K$3='Invulblad - Onderhoudskosten'!$B$384,'Invulblad - Onderhoudskosten'!M384,IF($K$3='Invulblad - Onderhoudskosten'!$B$385,'Invulblad - Onderhoudskosten'!M385,IF($K$3='Invulblad - Onderhoudskosten'!$B$386,'Invulblad - Onderhoudskosten'!M386,IF($K$3='Invulblad - Onderhoudskosten'!$B$387,'Invulblad - Onderhoudskosten'!M387,IF($K$3='Invulblad - Onderhoudskosten'!$B$388,'Invulblad - Onderhoudskosten'!M388,IF($K$3='Invulblad - Onderhoudskosten'!$B$389,'Invulblad - Onderhoudskosten'!M389,IF($K$3='Invulblad - Onderhoudskosten'!$B$390,'Invulblad - Onderhoudskosten'!M390,IF($K$3='Invulblad - Onderhoudskosten'!$B$391,'Invulblad - Onderhoudskosten'!M391,IF($K$3='Invulblad - Onderhoudskosten'!$B$392,'Invulblad - Onderhoudskosten'!M392,IF($K$3='Invulblad - Onderhoudskosten'!$B$393,'Invulblad - Onderhoudskosten'!M393,IF($K$3='Invulblad - Onderhoudskosten'!$B$394,'Invulblad - Onderhoudskosten'!M394,IF($K$3='Invulblad - Onderhoudskosten'!$B$395,'Invulblad - Onderhoudskosten'!M395,IF($K$3='Invulblad - Onderhoudskosten'!$B$396,'Invulblad - Onderhoudskosten'!M396,IF($K$3='Invulblad - Onderhoudskosten'!$B$397,'Invulblad - Onderhoudskosten'!M397,IF($K$3='Invulblad - Onderhoudskosten'!$B$398,'Invulblad - Onderhoudskosten'!M398,IF($K$3='Invulblad - Onderhoudskosten'!$B$399,'Invulblad - Onderhoudskosten'!M399,IF($K$3='Invulblad - Onderhoudskosten'!$B$400,'Invulblad - Onderhoudskosten'!M400,IF($K$3='Invulblad - Onderhoudskosten'!$B$401,'Invulblad - Onderhoudskosten'!M401,IF($K$3='Invulblad - Onderhoudskosten'!$B$402,'Invulblad - Onderhoudskosten'!M402,IF($K$3='Invulblad - Onderhoudskosten'!$B$403,'Invulblad - Onderhoudskosten'!M403,IF($K$3='Invulblad - Onderhoudskosten'!$B$404,'Invulblad - Onderhoudskosten'!M404,IF($K$3='Invulblad - Onderhoudskosten'!$B$405,'Invulblad - Onderhoudskosten'!M405,IF($K$3='Invulblad - Onderhoudskosten'!$B$406,'Invulblad - Onderhoudskosten'!M406,IF($K$3='Invulblad - Onderhoudskosten'!$B$407,'Invulblad - Onderhoudskosten'!M407,IF($K$3='Invulblad - Onderhoudskosten'!$B$408,'Invulblad - Onderhoudskosten'!M408,IF($K$3='Invulblad - Onderhoudskosten'!$B$409,'Invulblad - Onderhoudskosten'!M409,IF($K$3='Invulblad - Onderhoudskosten'!$B$410,'Invulblad - Onderhoudskosten'!M410,IF($K$3='Invulblad - Onderhoudskosten'!$B$411,'Invulblad - Onderhoudskosten'!M411,IF($K$3='Invulblad - Onderhoudskosten'!$B$412,'Invulblad - Onderhoudskosten'!M412,IF($K$3='Invulblad - Onderhoudskosten'!$B$413,'Invulblad - Onderhoudskosten'!M413,IF($K$3='Invulblad - Onderhoudskosten'!$B$414,'Invulblad - Onderhoudskosten'!M414,IF($K$3='Invulblad - Onderhoudskosten'!$B$416,'Invulblad - Onderhoudskosten'!M416)))))))))))))))))))))))))))))))))))))))))</f>
        <v>52969</v>
      </c>
      <c r="L9" s="232">
        <f>IF($K$3='Invulblad - Onderhoudskosten'!$B$375,'Invulblad - Onderhoudskosten'!N375,IF($K$3='Invulblad - Onderhoudskosten'!$B$376,'Invulblad - Onderhoudskosten'!N376,IF($K$3='Invulblad - Onderhoudskosten'!$B$377,'Invulblad - Onderhoudskosten'!N377,IF($K$3='Invulblad - Onderhoudskosten'!$B$378,'Invulblad - Onderhoudskosten'!N378,IF($K$3='Invulblad - Onderhoudskosten'!$B$379,'Invulblad - Onderhoudskosten'!N379,IF($K$3='Invulblad - Onderhoudskosten'!$B$380,'Invulblad - Onderhoudskosten'!N380,IF($K$3='Invulblad - Onderhoudskosten'!$B$381,'Invulblad - Onderhoudskosten'!N381,IF($K$3='Invulblad - Onderhoudskosten'!$B$382,'Invulblad - Onderhoudskosten'!N382,IF($K$3='Invulblad - Onderhoudskosten'!$B$383,'Invulblad - Onderhoudskosten'!N383,IF($K$3='Invulblad - Onderhoudskosten'!$B$384,'Invulblad - Onderhoudskosten'!N384,IF($K$3='Invulblad - Onderhoudskosten'!$B$385,'Invulblad - Onderhoudskosten'!N385,IF($K$3='Invulblad - Onderhoudskosten'!$B$386,'Invulblad - Onderhoudskosten'!N386,IF($K$3='Invulblad - Onderhoudskosten'!$B$387,'Invulblad - Onderhoudskosten'!N387,IF($K$3='Invulblad - Onderhoudskosten'!$B$388,'Invulblad - Onderhoudskosten'!N388,IF($K$3='Invulblad - Onderhoudskosten'!$B$389,'Invulblad - Onderhoudskosten'!N389,IF($K$3='Invulblad - Onderhoudskosten'!$B$390,'Invulblad - Onderhoudskosten'!N390,IF($K$3='Invulblad - Onderhoudskosten'!$B$391,'Invulblad - Onderhoudskosten'!N391,IF($K$3='Invulblad - Onderhoudskosten'!$B$392,'Invulblad - Onderhoudskosten'!N392,IF($K$3='Invulblad - Onderhoudskosten'!$B$393,'Invulblad - Onderhoudskosten'!N393,IF($K$3='Invulblad - Onderhoudskosten'!$B$394,'Invulblad - Onderhoudskosten'!N394,IF($K$3='Invulblad - Onderhoudskosten'!$B$395,'Invulblad - Onderhoudskosten'!N395,IF($K$3='Invulblad - Onderhoudskosten'!$B$396,'Invulblad - Onderhoudskosten'!N396,IF($K$3='Invulblad - Onderhoudskosten'!$B$397,'Invulblad - Onderhoudskosten'!N397,IF($K$3='Invulblad - Onderhoudskosten'!$B$398,'Invulblad - Onderhoudskosten'!N398,IF($K$3='Invulblad - Onderhoudskosten'!$B$399,'Invulblad - Onderhoudskosten'!N399,IF($K$3='Invulblad - Onderhoudskosten'!$B$400,'Invulblad - Onderhoudskosten'!N400,IF($K$3='Invulblad - Onderhoudskosten'!$B$401,'Invulblad - Onderhoudskosten'!N401,IF($K$3='Invulblad - Onderhoudskosten'!$B$402,'Invulblad - Onderhoudskosten'!N402,IF($K$3='Invulblad - Onderhoudskosten'!$B$403,'Invulblad - Onderhoudskosten'!N403,IF($K$3='Invulblad - Onderhoudskosten'!$B$404,'Invulblad - Onderhoudskosten'!N404,IF($K$3='Invulblad - Onderhoudskosten'!$B$405,'Invulblad - Onderhoudskosten'!N405,IF($K$3='Invulblad - Onderhoudskosten'!$B$406,'Invulblad - Onderhoudskosten'!N406,IF($K$3='Invulblad - Onderhoudskosten'!$B$407,'Invulblad - Onderhoudskosten'!N407,IF($K$3='Invulblad - Onderhoudskosten'!$B$408,'Invulblad - Onderhoudskosten'!N408,IF($K$3='Invulblad - Onderhoudskosten'!$B$409,'Invulblad - Onderhoudskosten'!N409,IF($K$3='Invulblad - Onderhoudskosten'!$B$410,'Invulblad - Onderhoudskosten'!N410,IF($K$3='Invulblad - Onderhoudskosten'!$B$411,'Invulblad - Onderhoudskosten'!N411,IF($K$3='Invulblad - Onderhoudskosten'!$B$412,'Invulblad - Onderhoudskosten'!N412,IF($K$3='Invulblad - Onderhoudskosten'!$B$413,'Invulblad - Onderhoudskosten'!N413,IF($K$3='Invulblad - Onderhoudskosten'!$B$414,'Invulblad - Onderhoudskosten'!N414,IF($K$3='Invulblad - Onderhoudskosten'!$B$416,'Invulblad - Onderhoudskosten'!N416)))))))))))))))))))))))))))))))))))))))))</f>
        <v>5432</v>
      </c>
      <c r="M9" s="232">
        <f>IF($K$3='Invulblad - Onderhoudskosten'!$B$375,'Invulblad - Onderhoudskosten'!O375,IF($K$3='Invulblad - Onderhoudskosten'!$B$376,'Invulblad - Onderhoudskosten'!O376,IF($K$3='Invulblad - Onderhoudskosten'!$B$377,'Invulblad - Onderhoudskosten'!O377,IF($K$3='Invulblad - Onderhoudskosten'!$B$378,'Invulblad - Onderhoudskosten'!O378,IF($K$3='Invulblad - Onderhoudskosten'!$B$379,'Invulblad - Onderhoudskosten'!O379,IF($K$3='Invulblad - Onderhoudskosten'!$B$380,'Invulblad - Onderhoudskosten'!O380,IF($K$3='Invulblad - Onderhoudskosten'!$B$381,'Invulblad - Onderhoudskosten'!O381,IF($K$3='Invulblad - Onderhoudskosten'!$B$382,'Invulblad - Onderhoudskosten'!O382,IF($K$3='Invulblad - Onderhoudskosten'!$B$383,'Invulblad - Onderhoudskosten'!O383,IF($K$3='Invulblad - Onderhoudskosten'!$B$384,'Invulblad - Onderhoudskosten'!O384,IF($K$3='Invulblad - Onderhoudskosten'!$B$385,'Invulblad - Onderhoudskosten'!O385,IF($K$3='Invulblad - Onderhoudskosten'!$B$386,'Invulblad - Onderhoudskosten'!O386,IF($K$3='Invulblad - Onderhoudskosten'!$B$387,'Invulblad - Onderhoudskosten'!O387,IF($K$3='Invulblad - Onderhoudskosten'!$B$388,'Invulblad - Onderhoudskosten'!O388,IF($K$3='Invulblad - Onderhoudskosten'!$B$389,'Invulblad - Onderhoudskosten'!O389,IF($K$3='Invulblad - Onderhoudskosten'!$B$390,'Invulblad - Onderhoudskosten'!O390,IF($K$3='Invulblad - Onderhoudskosten'!$B$391,'Invulblad - Onderhoudskosten'!O391,IF($K$3='Invulblad - Onderhoudskosten'!$B$392,'Invulblad - Onderhoudskosten'!O392,IF($K$3='Invulblad - Onderhoudskosten'!$B$393,'Invulblad - Onderhoudskosten'!O393,IF($K$3='Invulblad - Onderhoudskosten'!$B$394,'Invulblad - Onderhoudskosten'!O394,IF($K$3='Invulblad - Onderhoudskosten'!$B$395,'Invulblad - Onderhoudskosten'!O395,IF($K$3='Invulblad - Onderhoudskosten'!$B$396,'Invulblad - Onderhoudskosten'!O396,IF($K$3='Invulblad - Onderhoudskosten'!$B$397,'Invulblad - Onderhoudskosten'!O397,IF($K$3='Invulblad - Onderhoudskosten'!$B$398,'Invulblad - Onderhoudskosten'!O398,IF($K$3='Invulblad - Onderhoudskosten'!$B$399,'Invulblad - Onderhoudskosten'!O399,IF($K$3='Invulblad - Onderhoudskosten'!$B$400,'Invulblad - Onderhoudskosten'!O400,IF($K$3='Invulblad - Onderhoudskosten'!$B$401,'Invulblad - Onderhoudskosten'!O401,IF($K$3='Invulblad - Onderhoudskosten'!$B$402,'Invulblad - Onderhoudskosten'!O402,IF($K$3='Invulblad - Onderhoudskosten'!$B$403,'Invulblad - Onderhoudskosten'!O403,IF($K$3='Invulblad - Onderhoudskosten'!$B$404,'Invulblad - Onderhoudskosten'!O404,IF($K$3='Invulblad - Onderhoudskosten'!$B$405,'Invulblad - Onderhoudskosten'!O405,IF($K$3='Invulblad - Onderhoudskosten'!$B$406,'Invulblad - Onderhoudskosten'!O406,IF($K$3='Invulblad - Onderhoudskosten'!$B$407,'Invulblad - Onderhoudskosten'!O407,IF($K$3='Invulblad - Onderhoudskosten'!$B$408,'Invulblad - Onderhoudskosten'!O408,IF($K$3='Invulblad - Onderhoudskosten'!$B$409,'Invulblad - Onderhoudskosten'!O409,IF($K$3='Invulblad - Onderhoudskosten'!$B$410,'Invulblad - Onderhoudskosten'!O410,IF($K$3='Invulblad - Onderhoudskosten'!$B$411,'Invulblad - Onderhoudskosten'!O411,IF($K$3='Invulblad - Onderhoudskosten'!$B$412,'Invulblad - Onderhoudskosten'!O412,IF($K$3='Invulblad - Onderhoudskosten'!$B$413,'Invulblad - Onderhoudskosten'!O413,IF($K$3='Invulblad - Onderhoudskosten'!$B$414,'Invulblad - Onderhoudskosten'!O414,IF($K$3='Invulblad - Onderhoudskosten'!$B$416,'Invulblad - Onderhoudskosten'!O416)))))))))))))))))))))))))))))))))))))))))</f>
        <v>57743</v>
      </c>
      <c r="AD9" s="5" t="s">
        <v>142</v>
      </c>
      <c r="AE9" s="239">
        <f>IF($K$3='Invulblad - Onderhoudskosten'!$B$375,'Invulblad - Onderhoudskosten'!T330,IF($K$3='Invulblad - Onderhoudskosten'!$B$376,'Invulblad - Onderhoudskosten'!T331,IF($K$3='Invulblad - Onderhoudskosten'!$B$377,'Invulblad - Onderhoudskosten'!T332,IF($K$3='Invulblad - Onderhoudskosten'!$B$378,'Invulblad - Onderhoudskosten'!T333,IF($K$3='Invulblad - Onderhoudskosten'!$B$379,'Invulblad - Onderhoudskosten'!T334,IF($K$3='Invulblad - Onderhoudskosten'!$B$380,'Invulblad - Onderhoudskosten'!T335,IF($K$3='Invulblad - Onderhoudskosten'!$B$381,'Invulblad - Onderhoudskosten'!T336,IF($K$3='Invulblad - Onderhoudskosten'!$B$382,'Invulblad - Onderhoudskosten'!T337,IF($K$3='Invulblad - Onderhoudskosten'!$B$383,'Invulblad - Onderhoudskosten'!T338,IF($K$3='Invulblad - Onderhoudskosten'!$B$384,'Invulblad - Onderhoudskosten'!T339,IF($K$3='Invulblad - Onderhoudskosten'!$B$385,'Invulblad - Onderhoudskosten'!T340,IF($K$3='Invulblad - Onderhoudskosten'!$B$386,'Invulblad - Onderhoudskosten'!T341,IF($K$3='Invulblad - Onderhoudskosten'!$B$387,'Invulblad - Onderhoudskosten'!T342,IF($K$3='Invulblad - Onderhoudskosten'!$B$388,'Invulblad - Onderhoudskosten'!T343,IF($K$3='Invulblad - Onderhoudskosten'!$B$389,'Invulblad - Onderhoudskosten'!T344,IF($K$3='Invulblad - Onderhoudskosten'!$B$390,'Invulblad - Onderhoudskosten'!T345,IF($K$3='Invulblad - Onderhoudskosten'!$B$391,'Invulblad - Onderhoudskosten'!T346,IF($K$3='Invulblad - Onderhoudskosten'!$B$392,'Invulblad - Onderhoudskosten'!T347,IF($K$3='Invulblad - Onderhoudskosten'!$B$393,'Invulblad - Onderhoudskosten'!T348,IF($K$3='Invulblad - Onderhoudskosten'!$B$394,'Invulblad - Onderhoudskosten'!T349,IF($K$3='Invulblad - Onderhoudskosten'!$B$395,'Invulblad - Onderhoudskosten'!T350,IF($K$3='Invulblad - Onderhoudskosten'!$B$396,'Invulblad - Onderhoudskosten'!T351,IF($K$3='Invulblad - Onderhoudskosten'!$B$397,'Invulblad - Onderhoudskosten'!T352,IF($K$3='Invulblad - Onderhoudskosten'!$B$398,'Invulblad - Onderhoudskosten'!T353,IF($K$3='Invulblad - Onderhoudskosten'!$B$399,'Invulblad - Onderhoudskosten'!T354,IF($K$3='Invulblad - Onderhoudskosten'!$B$400,'Invulblad - Onderhoudskosten'!T355,IF($K$3='Invulblad - Onderhoudskosten'!$B$401,'Invulblad - Onderhoudskosten'!T356,IF($K$3='Invulblad - Onderhoudskosten'!$B$402,'Invulblad - Onderhoudskosten'!T357,IF($K$3='Invulblad - Onderhoudskosten'!$B$403,'Invulblad - Onderhoudskosten'!T358,IF($K$3='Invulblad - Onderhoudskosten'!$B$404,'Invulblad - Onderhoudskosten'!T359,IF($K$3='Invulblad - Onderhoudskosten'!$B$405,'Invulblad - Onderhoudskosten'!T360,IF($K$3='Invulblad - Onderhoudskosten'!$B$406,'Invulblad - Onderhoudskosten'!T361,IF($K$3='Invulblad - Onderhoudskosten'!$B$407,'Invulblad - Onderhoudskosten'!T362,IF($K$3='Invulblad - Onderhoudskosten'!$B$408,'Invulblad - Onderhoudskosten'!T363,IF($K$3='Invulblad - Onderhoudskosten'!$B$409,'Invulblad - Onderhoudskosten'!T364,IF($K$3='Invulblad - Onderhoudskosten'!$B$410,'Invulblad - Onderhoudskosten'!T365,IF($K$3='Invulblad - Onderhoudskosten'!$B$411,'Invulblad - Onderhoudskosten'!T366,IF($K$3='Invulblad - Onderhoudskosten'!$B$412,'Invulblad - Onderhoudskosten'!T367,IF($K$3='Invulblad - Onderhoudskosten'!$B$413,'Invulblad - Onderhoudskosten'!T368,IF($K$3='Invulblad - Onderhoudskosten'!$B$414,'Invulblad - Onderhoudskosten'!T369,IF($K$3='Invulblad - Onderhoudskosten'!$B$416,'Invulblad - Onderhoudskosten'!T371)))))))))))))))))))))))))))))))))))))))))</f>
        <v>-209415</v>
      </c>
      <c r="AF9" s="8"/>
      <c r="AH9" s="234" t="str">
        <f>AI5</f>
        <v>Saldo onderhoud buitenkant - 10 jaar</v>
      </c>
      <c r="AI9" s="238" t="str">
        <f>IF(AJ5&gt;0,AJ5,"")</f>
        <v/>
      </c>
      <c r="AJ9" s="238">
        <f>IF(AJ5&gt;0,"",AJ5)</f>
        <v>-39183.247631477367</v>
      </c>
    </row>
    <row r="10" spans="1:16384" x14ac:dyDescent="0.3">
      <c r="C10" s="5" t="s">
        <v>52</v>
      </c>
      <c r="D10" s="155">
        <f>D8-D9</f>
        <v>13713.587000000007</v>
      </c>
      <c r="E10" s="155">
        <f t="shared" ref="E10:M10" si="1">E8-E9</f>
        <v>37617.949140000004</v>
      </c>
      <c r="F10" s="155">
        <f t="shared" si="1"/>
        <v>-42627.301477199995</v>
      </c>
      <c r="G10" s="155">
        <f t="shared" si="1"/>
        <v>-143694.71301700801</v>
      </c>
      <c r="H10" s="155">
        <f t="shared" si="1"/>
        <v>32956.783122651839</v>
      </c>
      <c r="I10" s="155">
        <f t="shared" si="1"/>
        <v>37334.309185104888</v>
      </c>
      <c r="J10" s="155">
        <f t="shared" si="1"/>
        <v>25175.145768806986</v>
      </c>
      <c r="K10" s="155">
        <f t="shared" si="1"/>
        <v>-13604.420915816874</v>
      </c>
      <c r="L10" s="155">
        <f t="shared" si="1"/>
        <v>34691.90106586679</v>
      </c>
      <c r="M10" s="155">
        <f t="shared" si="1"/>
        <v>-16844.590512815885</v>
      </c>
      <c r="N10" s="11"/>
      <c r="O10" s="11"/>
      <c r="AD10" s="8"/>
      <c r="AE10" s="8"/>
      <c r="AF10" s="8"/>
      <c r="AH10" s="234" t="str">
        <f>AI6</f>
        <v>Saldo onderhoud binnenkant - 10 jaar</v>
      </c>
      <c r="AI10" s="238">
        <f>IF(AJ6&gt;0,AJ6,"")</f>
        <v>3901.8969910670421</v>
      </c>
      <c r="AJ10" s="238" t="str">
        <f>IF(AJ6&gt;0,"",AJ6)</f>
        <v/>
      </c>
    </row>
    <row r="11" spans="1:16384" x14ac:dyDescent="0.3">
      <c r="AD11" s="8"/>
      <c r="AE11" s="8"/>
      <c r="AF11" s="8"/>
    </row>
    <row r="12" spans="1:16384" x14ac:dyDescent="0.3">
      <c r="AD12" s="8"/>
      <c r="AE12" s="8"/>
      <c r="AF12" s="8"/>
    </row>
    <row r="13" spans="1:16384" x14ac:dyDescent="0.3">
      <c r="AD13" s="8"/>
      <c r="AE13" s="8"/>
      <c r="AF13" s="8"/>
    </row>
    <row r="14" spans="1:16384" x14ac:dyDescent="0.3">
      <c r="AD14" s="8"/>
      <c r="AE14" s="8"/>
      <c r="AF14" s="8"/>
    </row>
    <row r="15" spans="1:16384" x14ac:dyDescent="0.3">
      <c r="AD15" s="8"/>
      <c r="AE15" s="8"/>
      <c r="AF15" s="8"/>
    </row>
    <row r="16" spans="1:16384" x14ac:dyDescent="0.3">
      <c r="AD16" s="8"/>
      <c r="AE16" s="8"/>
      <c r="AF16" s="8"/>
    </row>
    <row r="17" spans="2:36" x14ac:dyDescent="0.3">
      <c r="AD17" s="8"/>
      <c r="AE17" s="8"/>
      <c r="AF17" s="8"/>
    </row>
    <row r="18" spans="2:36" x14ac:dyDescent="0.3">
      <c r="AD18" s="8"/>
      <c r="AE18" s="8"/>
      <c r="AF18" s="8"/>
    </row>
    <row r="19" spans="2:36" x14ac:dyDescent="0.3">
      <c r="AD19" s="8"/>
      <c r="AE19" s="8"/>
      <c r="AF19" s="8"/>
    </row>
    <row r="20" spans="2:36" x14ac:dyDescent="0.3">
      <c r="AD20" s="8"/>
      <c r="AE20" s="8"/>
      <c r="AF20" s="8"/>
    </row>
    <row r="21" spans="2:36" x14ac:dyDescent="0.3">
      <c r="AD21" s="8"/>
      <c r="AE21" s="8"/>
      <c r="AF21" s="8"/>
    </row>
    <row r="22" spans="2:36" x14ac:dyDescent="0.3">
      <c r="AD22" s="8"/>
      <c r="AE22" s="8"/>
      <c r="AF22" s="8"/>
    </row>
    <row r="23" spans="2:36" x14ac:dyDescent="0.3">
      <c r="AD23" s="8"/>
      <c r="AE23" s="8"/>
      <c r="AF23" s="8"/>
    </row>
    <row r="24" spans="2:36" x14ac:dyDescent="0.3">
      <c r="AD24" s="8"/>
      <c r="AE24" s="8"/>
      <c r="AF24" s="8"/>
    </row>
    <row r="25" spans="2:36" x14ac:dyDescent="0.3">
      <c r="AD25" s="8"/>
      <c r="AE25" s="8"/>
      <c r="AF25" s="8"/>
    </row>
    <row r="26" spans="2:36" ht="19.5" customHeight="1" x14ac:dyDescent="0.3">
      <c r="AD26" s="8"/>
      <c r="AE26" s="8"/>
      <c r="AF26" s="8"/>
    </row>
    <row r="27" spans="2:36" s="156" customFormat="1" ht="29.25" customHeight="1" x14ac:dyDescent="0.3">
      <c r="B27" s="8"/>
      <c r="C27" s="257" t="s">
        <v>68</v>
      </c>
      <c r="D27" s="257"/>
      <c r="E27" s="257"/>
      <c r="F27" s="257"/>
      <c r="G27" s="257"/>
      <c r="H27" s="257"/>
      <c r="I27" s="257"/>
      <c r="J27" s="257"/>
      <c r="K27" s="257"/>
      <c r="L27" s="257"/>
      <c r="M27" s="257"/>
      <c r="N27" s="8"/>
      <c r="O27" s="8"/>
      <c r="AD27" s="8"/>
      <c r="AE27" s="8"/>
      <c r="AF27" s="8"/>
      <c r="AH27" s="236"/>
      <c r="AI27" s="236"/>
      <c r="AJ27" s="236"/>
    </row>
    <row r="28" spans="2:36" s="156" customFormat="1" ht="10.5" customHeight="1" x14ac:dyDescent="0.3">
      <c r="B28" s="8"/>
      <c r="C28" s="8"/>
      <c r="D28" s="8"/>
      <c r="E28" s="8"/>
      <c r="F28" s="8"/>
      <c r="G28" s="8"/>
      <c r="H28" s="8"/>
      <c r="I28" s="8"/>
      <c r="J28" s="8"/>
      <c r="K28" s="8"/>
      <c r="L28" s="8"/>
      <c r="M28" s="8"/>
      <c r="N28" s="8"/>
      <c r="O28" s="8"/>
      <c r="AD28" s="8"/>
      <c r="AE28" s="8"/>
      <c r="AF28" s="8"/>
      <c r="AH28" s="236"/>
      <c r="AI28" s="236"/>
      <c r="AJ28" s="236"/>
    </row>
    <row r="29" spans="2:36" s="156" customFormat="1" ht="16.5" x14ac:dyDescent="0.3">
      <c r="B29" s="157"/>
      <c r="C29" s="157"/>
      <c r="D29" s="157"/>
      <c r="E29" s="157"/>
      <c r="F29" s="157"/>
      <c r="G29" s="157"/>
      <c r="H29" s="157"/>
      <c r="I29" s="157"/>
      <c r="J29" s="157"/>
      <c r="K29" s="157"/>
      <c r="L29" s="157"/>
      <c r="M29" s="157"/>
      <c r="N29" s="157"/>
      <c r="O29" s="157"/>
      <c r="AH29" s="236"/>
      <c r="AI29" s="236"/>
      <c r="AJ29" s="236"/>
    </row>
    <row r="30" spans="2:36" s="156" customFormat="1" ht="16.5" x14ac:dyDescent="0.3">
      <c r="B30" s="157"/>
      <c r="C30" s="157"/>
      <c r="D30" s="157"/>
      <c r="E30" s="157"/>
      <c r="F30" s="157"/>
      <c r="G30" s="157"/>
      <c r="H30" s="157"/>
      <c r="I30" s="157"/>
      <c r="J30" s="157"/>
      <c r="K30" s="157"/>
      <c r="L30" s="157"/>
      <c r="M30" s="157"/>
      <c r="N30" s="157"/>
      <c r="O30" s="157"/>
      <c r="AH30" s="236"/>
      <c r="AI30" s="236"/>
      <c r="AJ30" s="236"/>
    </row>
    <row r="31" spans="2:36" s="156" customFormat="1" ht="16.5" x14ac:dyDescent="0.3">
      <c r="B31" s="157"/>
      <c r="C31" s="157"/>
      <c r="D31" s="157"/>
      <c r="E31" s="157"/>
      <c r="F31" s="157"/>
      <c r="G31" s="157"/>
      <c r="H31" s="157"/>
      <c r="I31" s="157"/>
      <c r="J31" s="157"/>
      <c r="K31" s="157"/>
      <c r="L31" s="157"/>
      <c r="M31" s="157"/>
      <c r="N31" s="157"/>
      <c r="O31" s="157"/>
      <c r="AH31" s="236"/>
      <c r="AI31" s="236"/>
      <c r="AJ31" s="236"/>
    </row>
    <row r="32" spans="2:36" s="156" customFormat="1" ht="16.5" x14ac:dyDescent="0.3">
      <c r="B32" s="157"/>
      <c r="C32" s="157"/>
      <c r="D32" s="157"/>
      <c r="E32" s="157"/>
      <c r="F32" s="157"/>
      <c r="G32" s="157"/>
      <c r="H32" s="157"/>
      <c r="I32" s="157"/>
      <c r="J32" s="157"/>
      <c r="K32" s="157"/>
      <c r="L32" s="157"/>
      <c r="M32" s="157"/>
      <c r="N32" s="157"/>
      <c r="O32" s="157"/>
      <c r="AH32" s="236"/>
      <c r="AI32" s="236"/>
      <c r="AJ32" s="236"/>
    </row>
    <row r="33" spans="2:36" s="156" customFormat="1" ht="16.5" x14ac:dyDescent="0.3">
      <c r="B33" s="157"/>
      <c r="C33" s="157"/>
      <c r="D33" s="157"/>
      <c r="E33" s="157"/>
      <c r="F33" s="157"/>
      <c r="G33" s="157"/>
      <c r="H33" s="157"/>
      <c r="I33" s="157"/>
      <c r="J33" s="157"/>
      <c r="K33" s="157"/>
      <c r="L33" s="157"/>
      <c r="M33" s="157"/>
      <c r="N33" s="157"/>
      <c r="O33" s="157"/>
      <c r="AH33" s="236"/>
      <c r="AI33" s="236"/>
      <c r="AJ33" s="236"/>
    </row>
    <row r="34" spans="2:36" s="156" customFormat="1" ht="18.75" x14ac:dyDescent="0.3">
      <c r="B34" s="157"/>
      <c r="C34" s="157"/>
      <c r="D34" s="157"/>
      <c r="E34" s="157"/>
      <c r="F34" s="157"/>
      <c r="G34" s="157"/>
      <c r="H34" s="157"/>
      <c r="I34" s="157"/>
      <c r="J34" s="157"/>
      <c r="K34" s="157"/>
      <c r="L34" s="157"/>
      <c r="M34" s="157"/>
      <c r="N34" s="157"/>
      <c r="O34" s="157"/>
      <c r="AD34" s="7"/>
      <c r="AH34" s="236"/>
      <c r="AI34" s="236"/>
      <c r="AJ34" s="236"/>
    </row>
    <row r="35" spans="2:36" s="156" customFormat="1" ht="16.5" x14ac:dyDescent="0.3">
      <c r="B35" s="157"/>
      <c r="C35" s="157"/>
      <c r="D35" s="157"/>
      <c r="E35" s="157"/>
      <c r="F35" s="157"/>
      <c r="G35" s="157"/>
      <c r="H35" s="157"/>
      <c r="I35" s="157"/>
      <c r="J35" s="157"/>
      <c r="K35" s="157"/>
      <c r="L35" s="157"/>
      <c r="M35" s="157"/>
      <c r="N35" s="157"/>
      <c r="O35" s="157"/>
      <c r="AH35" s="236"/>
      <c r="AI35" s="236"/>
      <c r="AJ35" s="236"/>
    </row>
    <row r="36" spans="2:36" s="156" customFormat="1" ht="16.5" x14ac:dyDescent="0.3">
      <c r="B36" s="157"/>
      <c r="C36" s="157"/>
      <c r="D36" s="157"/>
      <c r="E36" s="157"/>
      <c r="F36" s="157"/>
      <c r="G36" s="157"/>
      <c r="H36" s="157"/>
      <c r="I36" s="157"/>
      <c r="J36" s="157"/>
      <c r="K36" s="157"/>
      <c r="L36" s="157"/>
      <c r="M36" s="157"/>
      <c r="N36" s="157"/>
      <c r="O36" s="157"/>
      <c r="AH36" s="236"/>
      <c r="AI36" s="236"/>
      <c r="AJ36" s="236"/>
    </row>
    <row r="37" spans="2:36" s="156" customFormat="1" ht="16.5" x14ac:dyDescent="0.3">
      <c r="B37" s="157"/>
      <c r="C37" s="157"/>
      <c r="D37" s="157"/>
      <c r="E37" s="157"/>
      <c r="F37" s="157"/>
      <c r="G37" s="157"/>
      <c r="H37" s="157"/>
      <c r="I37" s="157"/>
      <c r="J37" s="157"/>
      <c r="K37" s="157"/>
      <c r="L37" s="157"/>
      <c r="M37" s="157"/>
      <c r="N37" s="157"/>
      <c r="O37" s="157"/>
      <c r="AH37" s="236"/>
      <c r="AI37" s="236"/>
      <c r="AJ37" s="236"/>
    </row>
    <row r="38" spans="2:36" s="156" customFormat="1" ht="16.5" x14ac:dyDescent="0.3">
      <c r="B38" s="157"/>
      <c r="C38" s="157"/>
      <c r="D38" s="157"/>
      <c r="E38" s="157"/>
      <c r="F38" s="157"/>
      <c r="G38" s="157"/>
      <c r="H38" s="157"/>
      <c r="I38" s="157"/>
      <c r="J38" s="157"/>
      <c r="K38" s="157"/>
      <c r="L38" s="157"/>
      <c r="M38" s="157"/>
      <c r="N38" s="157"/>
      <c r="O38" s="157"/>
      <c r="AH38" s="236"/>
      <c r="AI38" s="236"/>
      <c r="AJ38" s="236"/>
    </row>
    <row r="39" spans="2:36" s="156" customFormat="1" ht="16.5" x14ac:dyDescent="0.3">
      <c r="B39" s="157"/>
      <c r="C39" s="157"/>
      <c r="D39" s="157"/>
      <c r="E39" s="157"/>
      <c r="F39" s="157"/>
      <c r="G39" s="157"/>
      <c r="H39" s="157"/>
      <c r="I39" s="157"/>
      <c r="J39" s="157"/>
      <c r="K39" s="157"/>
      <c r="L39" s="157"/>
      <c r="M39" s="157"/>
      <c r="N39" s="157"/>
      <c r="O39" s="157"/>
      <c r="AH39" s="236"/>
      <c r="AI39" s="236"/>
      <c r="AJ39" s="236"/>
    </row>
    <row r="40" spans="2:36" s="156" customFormat="1" ht="16.5" x14ac:dyDescent="0.3">
      <c r="B40" s="157"/>
      <c r="C40" s="157"/>
      <c r="D40" s="157"/>
      <c r="E40" s="157"/>
      <c r="F40" s="157"/>
      <c r="G40" s="157"/>
      <c r="H40" s="157"/>
      <c r="I40" s="157"/>
      <c r="J40" s="157"/>
      <c r="K40" s="157"/>
      <c r="L40" s="157"/>
      <c r="M40" s="157"/>
      <c r="N40" s="157"/>
      <c r="O40" s="157"/>
      <c r="AH40" s="236"/>
      <c r="AI40" s="236"/>
      <c r="AJ40" s="236"/>
    </row>
    <row r="41" spans="2:36" s="156" customFormat="1" ht="16.5" x14ac:dyDescent="0.3">
      <c r="B41" s="157"/>
      <c r="C41" s="157"/>
      <c r="D41" s="157"/>
      <c r="E41" s="157"/>
      <c r="F41" s="157"/>
      <c r="G41" s="157"/>
      <c r="H41" s="157"/>
      <c r="I41" s="157"/>
      <c r="J41" s="157"/>
      <c r="K41" s="157"/>
      <c r="L41" s="157"/>
      <c r="M41" s="157"/>
      <c r="N41" s="157"/>
      <c r="O41" s="157"/>
      <c r="AH41" s="236"/>
      <c r="AI41" s="236"/>
      <c r="AJ41" s="236"/>
    </row>
    <row r="42" spans="2:36" s="156" customFormat="1" ht="16.5" x14ac:dyDescent="0.3">
      <c r="B42" s="157"/>
      <c r="C42" s="157"/>
      <c r="D42" s="157"/>
      <c r="E42" s="157"/>
      <c r="F42" s="157"/>
      <c r="G42" s="157"/>
      <c r="H42" s="157"/>
      <c r="I42" s="157"/>
      <c r="J42" s="157"/>
      <c r="K42" s="157"/>
      <c r="L42" s="157"/>
      <c r="M42" s="157"/>
      <c r="N42" s="157"/>
      <c r="O42" s="157"/>
      <c r="AH42" s="236"/>
      <c r="AI42" s="236"/>
      <c r="AJ42" s="236"/>
    </row>
    <row r="43" spans="2:36" s="156" customFormat="1" ht="16.5" x14ac:dyDescent="0.3">
      <c r="B43" s="157"/>
      <c r="C43" s="157"/>
      <c r="D43" s="157"/>
      <c r="E43" s="157"/>
      <c r="F43" s="157"/>
      <c r="G43" s="157"/>
      <c r="H43" s="157"/>
      <c r="I43" s="157"/>
      <c r="J43" s="157"/>
      <c r="K43" s="157"/>
      <c r="L43" s="157"/>
      <c r="M43" s="157"/>
      <c r="N43" s="157"/>
      <c r="O43" s="157"/>
      <c r="AH43" s="236"/>
      <c r="AI43" s="236"/>
      <c r="AJ43" s="236"/>
    </row>
    <row r="44" spans="2:36" s="156" customFormat="1" ht="16.5" x14ac:dyDescent="0.3">
      <c r="B44" s="157"/>
      <c r="C44" s="157"/>
      <c r="D44" s="157"/>
      <c r="E44" s="157"/>
      <c r="F44" s="157"/>
      <c r="G44" s="157"/>
      <c r="H44" s="157"/>
      <c r="I44" s="157"/>
      <c r="J44" s="157"/>
      <c r="K44" s="157"/>
      <c r="L44" s="157"/>
      <c r="M44" s="157"/>
      <c r="N44" s="157"/>
      <c r="O44" s="157"/>
      <c r="P44" s="158"/>
      <c r="Q44" s="159"/>
      <c r="R44" s="159"/>
      <c r="S44" s="159"/>
      <c r="T44" s="159"/>
      <c r="U44" s="159"/>
      <c r="V44" s="159"/>
      <c r="W44" s="159"/>
      <c r="X44" s="159"/>
      <c r="Y44" s="159"/>
      <c r="Z44" s="159"/>
      <c r="AA44" s="159"/>
      <c r="AB44" s="160"/>
      <c r="AH44" s="236"/>
      <c r="AI44" s="236"/>
      <c r="AJ44" s="236"/>
    </row>
    <row r="45" spans="2:36" s="156" customFormat="1" ht="16.5" x14ac:dyDescent="0.3">
      <c r="B45" s="157"/>
      <c r="C45" s="157"/>
      <c r="D45" s="157"/>
      <c r="E45" s="157"/>
      <c r="F45" s="157"/>
      <c r="G45" s="157"/>
      <c r="H45" s="157"/>
      <c r="I45" s="157"/>
      <c r="J45" s="157"/>
      <c r="K45" s="157"/>
      <c r="L45" s="157"/>
      <c r="M45" s="157"/>
      <c r="N45" s="157"/>
      <c r="O45" s="157"/>
      <c r="P45" s="161"/>
      <c r="Q45" s="162" t="s">
        <v>63</v>
      </c>
      <c r="R45" s="163">
        <f t="shared" ref="R45:AA45" si="2">D7</f>
        <v>2015</v>
      </c>
      <c r="S45" s="163">
        <f t="shared" si="2"/>
        <v>2016</v>
      </c>
      <c r="T45" s="163">
        <f t="shared" si="2"/>
        <v>2017</v>
      </c>
      <c r="U45" s="163">
        <f t="shared" si="2"/>
        <v>2018</v>
      </c>
      <c r="V45" s="163">
        <f t="shared" si="2"/>
        <v>2019</v>
      </c>
      <c r="W45" s="163">
        <f t="shared" si="2"/>
        <v>2020</v>
      </c>
      <c r="X45" s="163">
        <f t="shared" si="2"/>
        <v>2021</v>
      </c>
      <c r="Y45" s="163">
        <f t="shared" si="2"/>
        <v>2022</v>
      </c>
      <c r="Z45" s="163">
        <f t="shared" si="2"/>
        <v>2023</v>
      </c>
      <c r="AA45" s="163">
        <f t="shared" si="2"/>
        <v>2024</v>
      </c>
      <c r="AB45" s="164"/>
      <c r="AH45" s="236"/>
      <c r="AI45" s="236"/>
      <c r="AJ45" s="236"/>
    </row>
    <row r="46" spans="2:36" s="156" customFormat="1" ht="16.5" x14ac:dyDescent="0.3">
      <c r="B46" s="157"/>
      <c r="P46" s="161"/>
      <c r="Q46" s="162" t="s">
        <v>52</v>
      </c>
      <c r="R46" s="165">
        <f t="shared" ref="R46:AA46" si="3">D10</f>
        <v>13713.587000000007</v>
      </c>
      <c r="S46" s="165">
        <f t="shared" si="3"/>
        <v>37617.949140000004</v>
      </c>
      <c r="T46" s="165">
        <f t="shared" si="3"/>
        <v>-42627.301477199995</v>
      </c>
      <c r="U46" s="165">
        <f t="shared" si="3"/>
        <v>-143694.71301700801</v>
      </c>
      <c r="V46" s="165">
        <f t="shared" si="3"/>
        <v>32956.783122651839</v>
      </c>
      <c r="W46" s="165">
        <f t="shared" si="3"/>
        <v>37334.309185104888</v>
      </c>
      <c r="X46" s="165">
        <f t="shared" si="3"/>
        <v>25175.145768806986</v>
      </c>
      <c r="Y46" s="165">
        <f t="shared" si="3"/>
        <v>-13604.420915816874</v>
      </c>
      <c r="Z46" s="165">
        <f t="shared" si="3"/>
        <v>34691.90106586679</v>
      </c>
      <c r="AA46" s="165">
        <f t="shared" si="3"/>
        <v>-16844.590512815885</v>
      </c>
      <c r="AB46" s="164"/>
      <c r="AH46" s="236"/>
      <c r="AI46" s="236"/>
      <c r="AJ46" s="236"/>
    </row>
    <row r="47" spans="2:36" s="156" customFormat="1" ht="16.5" x14ac:dyDescent="0.3">
      <c r="B47" s="157"/>
      <c r="P47" s="161"/>
      <c r="Q47" s="166"/>
      <c r="R47" s="162"/>
      <c r="S47" s="162"/>
      <c r="T47" s="162"/>
      <c r="U47" s="162"/>
      <c r="V47" s="162"/>
      <c r="W47" s="162"/>
      <c r="X47" s="162"/>
      <c r="Y47" s="162"/>
      <c r="Z47" s="162"/>
      <c r="AA47" s="162"/>
      <c r="AB47" s="164"/>
      <c r="AH47" s="236"/>
      <c r="AI47" s="236"/>
      <c r="AJ47" s="236"/>
    </row>
    <row r="48" spans="2:36" s="156" customFormat="1" ht="16.5" x14ac:dyDescent="0.3">
      <c r="B48" s="157"/>
      <c r="P48" s="161"/>
      <c r="Q48" s="167" t="s">
        <v>64</v>
      </c>
      <c r="R48" s="168">
        <f>IF(R46&gt;0,R46,"")</f>
        <v>13713.587000000007</v>
      </c>
      <c r="S48" s="168">
        <f>IF(S46&gt;0,S46,"")</f>
        <v>37617.949140000004</v>
      </c>
      <c r="T48" s="168" t="str">
        <f t="shared" ref="T48:V48" si="4">IF(T46&gt;0,T46,"")</f>
        <v/>
      </c>
      <c r="U48" s="168" t="str">
        <f t="shared" si="4"/>
        <v/>
      </c>
      <c r="V48" s="168">
        <f t="shared" si="4"/>
        <v>32956.783122651839</v>
      </c>
      <c r="W48" s="168">
        <f>IF(W46&gt;0,W46,"")</f>
        <v>37334.309185104888</v>
      </c>
      <c r="X48" s="168">
        <f>IF(X46&gt;0,X46,"")</f>
        <v>25175.145768806986</v>
      </c>
      <c r="Y48" s="168" t="str">
        <f t="shared" ref="Y48:AA48" si="5">IF(Y46&gt;0,Y46,"")</f>
        <v/>
      </c>
      <c r="Z48" s="168">
        <f t="shared" si="5"/>
        <v>34691.90106586679</v>
      </c>
      <c r="AA48" s="168" t="str">
        <f t="shared" si="5"/>
        <v/>
      </c>
      <c r="AB48" s="164"/>
      <c r="AH48" s="236"/>
      <c r="AI48" s="236"/>
      <c r="AJ48" s="236"/>
    </row>
    <row r="49" spans="2:36" s="156" customFormat="1" ht="16.5" x14ac:dyDescent="0.3">
      <c r="B49" s="157"/>
      <c r="P49" s="161"/>
      <c r="Q49" s="169" t="s">
        <v>65</v>
      </c>
      <c r="R49" s="168" t="str">
        <f>IF(R46&lt;0,R46,"")</f>
        <v/>
      </c>
      <c r="S49" s="168" t="str">
        <f>IF(S46&lt;0,S46,"")</f>
        <v/>
      </c>
      <c r="T49" s="168">
        <f t="shared" ref="T49:AA49" si="6">IF(T46&lt;0,T46,"")</f>
        <v>-42627.301477199995</v>
      </c>
      <c r="U49" s="168">
        <f t="shared" si="6"/>
        <v>-143694.71301700801</v>
      </c>
      <c r="V49" s="168" t="str">
        <f t="shared" si="6"/>
        <v/>
      </c>
      <c r="W49" s="168" t="str">
        <f t="shared" si="6"/>
        <v/>
      </c>
      <c r="X49" s="168" t="str">
        <f t="shared" si="6"/>
        <v/>
      </c>
      <c r="Y49" s="168">
        <f t="shared" si="6"/>
        <v>-13604.420915816874</v>
      </c>
      <c r="Z49" s="168" t="str">
        <f t="shared" si="6"/>
        <v/>
      </c>
      <c r="AA49" s="168">
        <f t="shared" si="6"/>
        <v>-16844.590512815885</v>
      </c>
      <c r="AB49" s="164"/>
      <c r="AH49" s="236"/>
      <c r="AI49" s="236"/>
      <c r="AJ49" s="236"/>
    </row>
    <row r="50" spans="2:36" s="156" customFormat="1" ht="16.5" x14ac:dyDescent="0.3">
      <c r="B50" s="157"/>
      <c r="P50" s="170"/>
      <c r="Q50" s="171"/>
      <c r="R50" s="171"/>
      <c r="S50" s="171"/>
      <c r="T50" s="171"/>
      <c r="U50" s="171"/>
      <c r="V50" s="171"/>
      <c r="W50" s="171"/>
      <c r="X50" s="171"/>
      <c r="Y50" s="171"/>
      <c r="Z50" s="171"/>
      <c r="AA50" s="171"/>
      <c r="AB50" s="172"/>
      <c r="AH50" s="236"/>
      <c r="AI50" s="236"/>
      <c r="AJ50" s="236"/>
    </row>
    <row r="51" spans="2:36" s="156" customFormat="1" ht="16.5" x14ac:dyDescent="0.3">
      <c r="B51" s="157"/>
      <c r="AH51" s="236"/>
      <c r="AI51" s="236"/>
      <c r="AJ51" s="236"/>
    </row>
    <row r="52" spans="2:36" s="156" customFormat="1" ht="16.5" x14ac:dyDescent="0.3">
      <c r="B52" s="157"/>
      <c r="C52" s="157"/>
      <c r="D52" s="157"/>
      <c r="E52" s="157"/>
      <c r="F52" s="157"/>
      <c r="G52" s="157"/>
      <c r="H52" s="157"/>
      <c r="I52" s="157"/>
      <c r="J52" s="157"/>
      <c r="K52" s="157"/>
      <c r="L52" s="157"/>
      <c r="M52" s="157"/>
      <c r="N52" s="157"/>
      <c r="O52" s="157"/>
      <c r="AH52" s="236"/>
      <c r="AI52" s="236"/>
      <c r="AJ52" s="236"/>
    </row>
    <row r="53" spans="2:36" s="156" customFormat="1" ht="16.5" x14ac:dyDescent="0.3">
      <c r="B53" s="157"/>
      <c r="C53" s="157"/>
      <c r="D53" s="157"/>
      <c r="E53" s="157"/>
      <c r="F53" s="157"/>
      <c r="G53" s="157"/>
      <c r="H53" s="157"/>
      <c r="I53" s="157"/>
      <c r="J53" s="157"/>
      <c r="K53" s="157"/>
      <c r="L53" s="157"/>
      <c r="M53" s="157"/>
      <c r="N53" s="157"/>
      <c r="O53" s="157"/>
      <c r="AH53" s="236"/>
      <c r="AI53" s="236"/>
      <c r="AJ53" s="236"/>
    </row>
    <row r="54" spans="2:36" s="156" customFormat="1" ht="16.5" x14ac:dyDescent="0.3">
      <c r="B54" s="157"/>
      <c r="C54" s="157"/>
      <c r="D54" s="157"/>
      <c r="E54" s="157"/>
      <c r="F54" s="157"/>
      <c r="G54" s="157"/>
      <c r="H54" s="157"/>
      <c r="I54" s="157"/>
      <c r="J54" s="157"/>
      <c r="K54" s="157"/>
      <c r="L54" s="157"/>
      <c r="M54" s="157"/>
      <c r="N54" s="157"/>
      <c r="O54" s="157"/>
      <c r="AH54" s="236"/>
      <c r="AI54" s="236"/>
      <c r="AJ54" s="236"/>
    </row>
    <row r="55" spans="2:36" s="156" customFormat="1" ht="16.5" x14ac:dyDescent="0.3">
      <c r="B55" s="157"/>
      <c r="C55" s="157"/>
      <c r="D55" s="157"/>
      <c r="E55" s="157"/>
      <c r="F55" s="157"/>
      <c r="G55" s="157"/>
      <c r="H55" s="157"/>
      <c r="I55" s="157"/>
      <c r="J55" s="157"/>
      <c r="K55" s="157"/>
      <c r="L55" s="157"/>
      <c r="M55" s="157"/>
      <c r="N55" s="157"/>
      <c r="O55" s="157"/>
      <c r="AH55" s="236"/>
      <c r="AI55" s="236"/>
      <c r="AJ55" s="236"/>
    </row>
    <row r="56" spans="2:36" s="156" customFormat="1" ht="16.5" x14ac:dyDescent="0.3">
      <c r="B56" s="157"/>
      <c r="C56" s="157"/>
      <c r="D56" s="157"/>
      <c r="E56" s="157"/>
      <c r="F56" s="157"/>
      <c r="G56" s="157"/>
      <c r="H56" s="157"/>
      <c r="I56" s="157"/>
      <c r="J56" s="157"/>
      <c r="K56" s="157"/>
      <c r="L56" s="157"/>
      <c r="M56" s="157"/>
      <c r="N56" s="157"/>
      <c r="O56" s="157"/>
      <c r="AH56" s="236"/>
      <c r="AI56" s="236"/>
      <c r="AJ56" s="236"/>
    </row>
    <row r="57" spans="2:36" s="156" customFormat="1" ht="16.5" x14ac:dyDescent="0.3">
      <c r="B57" s="157"/>
      <c r="C57" s="157"/>
      <c r="D57" s="157"/>
      <c r="E57" s="157"/>
      <c r="F57" s="157"/>
      <c r="G57" s="157"/>
      <c r="H57" s="157"/>
      <c r="I57" s="157"/>
      <c r="J57" s="157"/>
      <c r="K57" s="157"/>
      <c r="L57" s="157"/>
      <c r="M57" s="157"/>
      <c r="N57" s="157"/>
      <c r="O57" s="157"/>
      <c r="AH57" s="236"/>
      <c r="AI57" s="236"/>
      <c r="AJ57" s="236"/>
    </row>
    <row r="58" spans="2:36" s="156" customFormat="1" ht="16.5" x14ac:dyDescent="0.3">
      <c r="B58" s="157"/>
      <c r="C58" s="157"/>
      <c r="D58" s="157"/>
      <c r="E58" s="157"/>
      <c r="F58" s="157"/>
      <c r="G58" s="157"/>
      <c r="H58" s="157"/>
      <c r="I58" s="157"/>
      <c r="J58" s="157"/>
      <c r="K58" s="157"/>
      <c r="L58" s="157"/>
      <c r="M58" s="157"/>
      <c r="N58" s="157"/>
      <c r="O58" s="157"/>
      <c r="AH58" s="236"/>
      <c r="AI58" s="236"/>
      <c r="AJ58" s="236"/>
    </row>
    <row r="59" spans="2:36" s="156" customFormat="1" ht="16.5" x14ac:dyDescent="0.3">
      <c r="B59" s="157"/>
      <c r="C59" s="157"/>
      <c r="D59" s="157"/>
      <c r="E59" s="157"/>
      <c r="F59" s="157"/>
      <c r="G59" s="157"/>
      <c r="H59" s="157"/>
      <c r="I59" s="157"/>
      <c r="J59" s="157"/>
      <c r="K59" s="157"/>
      <c r="L59" s="157"/>
      <c r="M59" s="157"/>
      <c r="N59" s="157"/>
      <c r="O59" s="157"/>
      <c r="AH59" s="236"/>
      <c r="AI59" s="236"/>
      <c r="AJ59" s="236"/>
    </row>
    <row r="60" spans="2:36" s="156" customFormat="1" ht="16.5" x14ac:dyDescent="0.3">
      <c r="B60" s="157"/>
      <c r="C60" s="157"/>
      <c r="D60" s="157"/>
      <c r="E60" s="157"/>
      <c r="F60" s="157"/>
      <c r="G60" s="157"/>
      <c r="H60" s="157"/>
      <c r="I60" s="157"/>
      <c r="J60" s="157"/>
      <c r="K60" s="157"/>
      <c r="L60" s="157"/>
      <c r="M60" s="157"/>
      <c r="N60" s="157"/>
      <c r="O60" s="157"/>
      <c r="AH60" s="236"/>
      <c r="AI60" s="236"/>
      <c r="AJ60" s="236"/>
    </row>
    <row r="61" spans="2:36" s="156" customFormat="1" ht="16.5" x14ac:dyDescent="0.3">
      <c r="B61" s="157"/>
      <c r="C61" s="157"/>
      <c r="D61" s="157"/>
      <c r="E61" s="157"/>
      <c r="F61" s="157"/>
      <c r="G61" s="157"/>
      <c r="H61" s="157"/>
      <c r="I61" s="157"/>
      <c r="J61" s="157"/>
      <c r="K61" s="157"/>
      <c r="L61" s="157"/>
      <c r="M61" s="157"/>
      <c r="N61" s="157"/>
      <c r="O61" s="157"/>
      <c r="AH61" s="236"/>
      <c r="AI61" s="236"/>
      <c r="AJ61" s="236"/>
    </row>
    <row r="62" spans="2:36" s="156" customFormat="1" ht="16.5" x14ac:dyDescent="0.3">
      <c r="B62" s="157"/>
      <c r="C62" s="157"/>
      <c r="D62" s="157"/>
      <c r="E62" s="157"/>
      <c r="F62" s="157"/>
      <c r="G62" s="157"/>
      <c r="H62" s="157"/>
      <c r="I62" s="157"/>
      <c r="J62" s="157"/>
      <c r="K62" s="157"/>
      <c r="L62" s="157"/>
      <c r="M62" s="157"/>
      <c r="N62" s="157"/>
      <c r="O62" s="157"/>
      <c r="AH62" s="236"/>
      <c r="AI62" s="236"/>
      <c r="AJ62" s="236"/>
    </row>
    <row r="63" spans="2:36" s="156" customFormat="1" ht="16.5" x14ac:dyDescent="0.3">
      <c r="B63" s="157"/>
      <c r="C63" s="157"/>
      <c r="D63" s="157"/>
      <c r="E63" s="157"/>
      <c r="F63" s="157"/>
      <c r="G63" s="157"/>
      <c r="H63" s="157"/>
      <c r="I63" s="157"/>
      <c r="J63" s="157"/>
      <c r="K63" s="157"/>
      <c r="L63" s="157"/>
      <c r="M63" s="157"/>
      <c r="N63" s="157"/>
      <c r="O63" s="157"/>
      <c r="AH63" s="236"/>
      <c r="AI63" s="236"/>
      <c r="AJ63" s="236"/>
    </row>
    <row r="64" spans="2:36" s="156" customFormat="1" ht="16.5" x14ac:dyDescent="0.3">
      <c r="B64" s="157"/>
      <c r="C64" s="157"/>
      <c r="D64" s="157"/>
      <c r="E64" s="157"/>
      <c r="F64" s="157"/>
      <c r="G64" s="157"/>
      <c r="H64" s="157"/>
      <c r="I64" s="157"/>
      <c r="J64" s="157"/>
      <c r="K64" s="157"/>
      <c r="L64" s="157"/>
      <c r="M64" s="157"/>
      <c r="N64" s="157"/>
      <c r="O64" s="157"/>
      <c r="AH64" s="236"/>
      <c r="AI64" s="236"/>
      <c r="AJ64" s="236"/>
    </row>
    <row r="65" spans="2:36" s="156" customFormat="1" ht="16.5" x14ac:dyDescent="0.3">
      <c r="B65" s="157"/>
      <c r="C65" s="157"/>
      <c r="D65" s="157"/>
      <c r="E65" s="157"/>
      <c r="F65" s="157"/>
      <c r="G65" s="157"/>
      <c r="H65" s="157"/>
      <c r="I65" s="157"/>
      <c r="J65" s="157"/>
      <c r="K65" s="157"/>
      <c r="L65" s="157"/>
      <c r="M65" s="157"/>
      <c r="N65" s="157"/>
      <c r="O65" s="157"/>
      <c r="AH65" s="236"/>
      <c r="AI65" s="236"/>
      <c r="AJ65" s="236"/>
    </row>
    <row r="66" spans="2:36" s="156" customFormat="1" ht="16.5" x14ac:dyDescent="0.3">
      <c r="B66" s="157"/>
      <c r="C66" s="157"/>
      <c r="D66" s="157"/>
      <c r="E66" s="157"/>
      <c r="F66" s="157"/>
      <c r="G66" s="157"/>
      <c r="H66" s="157"/>
      <c r="I66" s="157"/>
      <c r="J66" s="157"/>
      <c r="K66" s="157"/>
      <c r="L66" s="157"/>
      <c r="M66" s="157"/>
      <c r="N66" s="157"/>
      <c r="O66" s="157"/>
      <c r="AH66" s="236"/>
      <c r="AI66" s="236"/>
      <c r="AJ66" s="236"/>
    </row>
    <row r="67" spans="2:36" s="156" customFormat="1" ht="16.5" x14ac:dyDescent="0.3">
      <c r="B67" s="157"/>
      <c r="C67" s="157"/>
      <c r="D67" s="157"/>
      <c r="E67" s="157"/>
      <c r="F67" s="157"/>
      <c r="G67" s="157"/>
      <c r="H67" s="157"/>
      <c r="I67" s="157"/>
      <c r="J67" s="157"/>
      <c r="K67" s="157"/>
      <c r="L67" s="157"/>
      <c r="M67" s="157"/>
      <c r="N67" s="157"/>
      <c r="O67" s="157"/>
      <c r="AH67" s="236"/>
      <c r="AI67" s="236"/>
      <c r="AJ67" s="236"/>
    </row>
    <row r="68" spans="2:36" s="156" customFormat="1" ht="16.5" x14ac:dyDescent="0.3">
      <c r="B68" s="157"/>
      <c r="C68" s="157"/>
      <c r="D68" s="157"/>
      <c r="E68" s="157"/>
      <c r="F68" s="157"/>
      <c r="G68" s="157"/>
      <c r="H68" s="157"/>
      <c r="I68" s="157"/>
      <c r="J68" s="157"/>
      <c r="K68" s="157"/>
      <c r="L68" s="157"/>
      <c r="M68" s="157"/>
      <c r="N68" s="157"/>
      <c r="O68" s="157"/>
      <c r="AH68" s="236"/>
      <c r="AI68" s="236"/>
      <c r="AJ68" s="236"/>
    </row>
    <row r="69" spans="2:36" s="156" customFormat="1" ht="16.5" x14ac:dyDescent="0.3">
      <c r="B69" s="157"/>
      <c r="C69" s="157"/>
      <c r="D69" s="157"/>
      <c r="E69" s="157"/>
      <c r="F69" s="157"/>
      <c r="G69" s="157"/>
      <c r="H69" s="157"/>
      <c r="I69" s="157"/>
      <c r="J69" s="157"/>
      <c r="K69" s="157"/>
      <c r="L69" s="157"/>
      <c r="M69" s="157"/>
      <c r="N69" s="157"/>
      <c r="O69" s="157"/>
      <c r="AH69" s="236"/>
      <c r="AI69" s="236"/>
      <c r="AJ69" s="236"/>
    </row>
    <row r="70" spans="2:36" s="156" customFormat="1" ht="16.5" x14ac:dyDescent="0.3">
      <c r="B70" s="157"/>
      <c r="C70" s="157"/>
      <c r="D70" s="157"/>
      <c r="E70" s="157"/>
      <c r="F70" s="157"/>
      <c r="G70" s="157"/>
      <c r="H70" s="157"/>
      <c r="I70" s="157"/>
      <c r="J70" s="157"/>
      <c r="K70" s="157"/>
      <c r="L70" s="157"/>
      <c r="M70" s="157"/>
      <c r="N70" s="157"/>
      <c r="O70" s="157"/>
      <c r="AH70" s="236"/>
      <c r="AI70" s="236"/>
      <c r="AJ70" s="236"/>
    </row>
    <row r="71" spans="2:36" s="156" customFormat="1" ht="16.5" x14ac:dyDescent="0.3">
      <c r="B71" s="157"/>
      <c r="C71" s="157"/>
      <c r="D71" s="157"/>
      <c r="E71" s="157"/>
      <c r="F71" s="157"/>
      <c r="G71" s="157"/>
      <c r="H71" s="157"/>
      <c r="I71" s="157"/>
      <c r="J71" s="157"/>
      <c r="K71" s="157"/>
      <c r="L71" s="157"/>
      <c r="M71" s="157"/>
      <c r="N71" s="157"/>
      <c r="O71" s="157"/>
      <c r="AH71" s="236"/>
      <c r="AI71" s="236"/>
      <c r="AJ71" s="236"/>
    </row>
    <row r="72" spans="2:36" s="156" customFormat="1" ht="16.5" x14ac:dyDescent="0.3">
      <c r="B72" s="157"/>
      <c r="C72" s="157"/>
      <c r="D72" s="157"/>
      <c r="E72" s="157"/>
      <c r="F72" s="157"/>
      <c r="G72" s="157"/>
      <c r="H72" s="157"/>
      <c r="I72" s="157"/>
      <c r="J72" s="157"/>
      <c r="K72" s="157"/>
      <c r="L72" s="157"/>
      <c r="M72" s="157"/>
      <c r="N72" s="157"/>
      <c r="O72" s="157"/>
      <c r="AH72" s="236"/>
      <c r="AI72" s="236"/>
      <c r="AJ72" s="236"/>
    </row>
    <row r="73" spans="2:36" s="156" customFormat="1" ht="16.5" x14ac:dyDescent="0.3">
      <c r="B73" s="157"/>
      <c r="C73" s="157"/>
      <c r="D73" s="157"/>
      <c r="E73" s="157"/>
      <c r="F73" s="157"/>
      <c r="G73" s="157"/>
      <c r="H73" s="157"/>
      <c r="I73" s="157"/>
      <c r="J73" s="157"/>
      <c r="K73" s="157"/>
      <c r="L73" s="157"/>
      <c r="M73" s="157"/>
      <c r="N73" s="157"/>
      <c r="O73" s="157"/>
      <c r="AH73" s="236"/>
      <c r="AI73" s="236"/>
      <c r="AJ73" s="236"/>
    </row>
    <row r="74" spans="2:36" s="156" customFormat="1" ht="16.5" x14ac:dyDescent="0.3">
      <c r="B74" s="157"/>
      <c r="C74" s="157"/>
      <c r="D74" s="157"/>
      <c r="E74" s="157"/>
      <c r="F74" s="157"/>
      <c r="G74" s="157"/>
      <c r="H74" s="157"/>
      <c r="I74" s="157"/>
      <c r="J74" s="157"/>
      <c r="K74" s="157"/>
      <c r="L74" s="157"/>
      <c r="M74" s="157"/>
      <c r="N74" s="157"/>
      <c r="O74" s="157"/>
      <c r="AH74" s="236"/>
      <c r="AI74" s="236"/>
      <c r="AJ74" s="236"/>
    </row>
    <row r="75" spans="2:36" s="156" customFormat="1" ht="16.5" x14ac:dyDescent="0.3">
      <c r="B75" s="157"/>
      <c r="C75" s="157"/>
      <c r="D75" s="157"/>
      <c r="E75" s="157"/>
      <c r="F75" s="157"/>
      <c r="G75" s="157"/>
      <c r="H75" s="157"/>
      <c r="I75" s="157"/>
      <c r="J75" s="157"/>
      <c r="K75" s="157"/>
      <c r="L75" s="157"/>
      <c r="M75" s="157"/>
      <c r="N75" s="157"/>
      <c r="O75" s="157"/>
      <c r="AH75" s="236"/>
      <c r="AI75" s="236"/>
      <c r="AJ75" s="236"/>
    </row>
    <row r="76" spans="2:36" s="156" customFormat="1" ht="16.5" x14ac:dyDescent="0.3">
      <c r="B76" s="157"/>
      <c r="C76" s="157"/>
      <c r="D76" s="157"/>
      <c r="E76" s="157"/>
      <c r="F76" s="157"/>
      <c r="G76" s="157"/>
      <c r="H76" s="157"/>
      <c r="I76" s="157"/>
      <c r="J76" s="157"/>
      <c r="K76" s="157"/>
      <c r="L76" s="157"/>
      <c r="M76" s="157"/>
      <c r="N76" s="157"/>
      <c r="O76" s="157"/>
      <c r="AH76" s="236"/>
      <c r="AI76" s="236"/>
      <c r="AJ76" s="236"/>
    </row>
    <row r="77" spans="2:36" s="156" customFormat="1" ht="16.5" x14ac:dyDescent="0.3">
      <c r="B77" s="157"/>
      <c r="C77" s="157"/>
      <c r="D77" s="157"/>
      <c r="E77" s="157"/>
      <c r="F77" s="157"/>
      <c r="G77" s="157"/>
      <c r="H77" s="157"/>
      <c r="I77" s="157"/>
      <c r="J77" s="157"/>
      <c r="K77" s="157"/>
      <c r="L77" s="157"/>
      <c r="M77" s="157"/>
      <c r="N77" s="157"/>
      <c r="O77" s="157"/>
      <c r="AH77" s="236"/>
      <c r="AI77" s="236"/>
      <c r="AJ77" s="236"/>
    </row>
    <row r="78" spans="2:36" s="156" customFormat="1" ht="16.5" x14ac:dyDescent="0.3">
      <c r="B78" s="157"/>
      <c r="C78" s="157"/>
      <c r="D78" s="157"/>
      <c r="E78" s="157"/>
      <c r="F78" s="157"/>
      <c r="G78" s="157"/>
      <c r="H78" s="157"/>
      <c r="I78" s="157"/>
      <c r="J78" s="157"/>
      <c r="K78" s="157"/>
      <c r="L78" s="157"/>
      <c r="M78" s="157"/>
      <c r="N78" s="157"/>
      <c r="O78" s="157"/>
      <c r="AH78" s="236"/>
      <c r="AI78" s="236"/>
      <c r="AJ78" s="236"/>
    </row>
    <row r="79" spans="2:36" s="156" customFormat="1" ht="16.5" x14ac:dyDescent="0.3">
      <c r="B79" s="157"/>
      <c r="C79" s="157"/>
      <c r="D79" s="157"/>
      <c r="E79" s="157"/>
      <c r="F79" s="157"/>
      <c r="G79" s="157"/>
      <c r="H79" s="157"/>
      <c r="I79" s="157"/>
      <c r="J79" s="157"/>
      <c r="K79" s="157"/>
      <c r="L79" s="157"/>
      <c r="M79" s="157"/>
      <c r="N79" s="157"/>
      <c r="O79" s="157"/>
      <c r="AH79" s="236"/>
      <c r="AI79" s="236"/>
      <c r="AJ79" s="236"/>
    </row>
    <row r="80" spans="2:36" s="156" customFormat="1" ht="16.5" x14ac:dyDescent="0.3">
      <c r="B80" s="157"/>
      <c r="C80" s="157"/>
      <c r="D80" s="157"/>
      <c r="E80" s="157"/>
      <c r="F80" s="157"/>
      <c r="G80" s="157"/>
      <c r="H80" s="157"/>
      <c r="I80" s="157"/>
      <c r="J80" s="157"/>
      <c r="K80" s="157"/>
      <c r="L80" s="157"/>
      <c r="M80" s="157"/>
      <c r="N80" s="157"/>
      <c r="O80" s="157"/>
      <c r="AH80" s="236"/>
      <c r="AI80" s="236"/>
      <c r="AJ80" s="236"/>
    </row>
    <row r="81" spans="2:36" s="156" customFormat="1" ht="16.5" x14ac:dyDescent="0.3">
      <c r="B81" s="157"/>
      <c r="C81" s="157"/>
      <c r="D81" s="157"/>
      <c r="E81" s="157"/>
      <c r="F81" s="157"/>
      <c r="G81" s="157"/>
      <c r="H81" s="157"/>
      <c r="I81" s="157"/>
      <c r="J81" s="157"/>
      <c r="K81" s="157"/>
      <c r="L81" s="157"/>
      <c r="M81" s="157"/>
      <c r="N81" s="157"/>
      <c r="O81" s="157"/>
      <c r="AH81" s="236"/>
      <c r="AI81" s="236"/>
      <c r="AJ81" s="236"/>
    </row>
    <row r="82" spans="2:36" s="156" customFormat="1" ht="16.5" x14ac:dyDescent="0.3">
      <c r="B82" s="157"/>
      <c r="C82" s="157"/>
      <c r="D82" s="157"/>
      <c r="E82" s="157"/>
      <c r="F82" s="157"/>
      <c r="G82" s="157"/>
      <c r="H82" s="157"/>
      <c r="I82" s="157"/>
      <c r="J82" s="157"/>
      <c r="K82" s="157"/>
      <c r="L82" s="157"/>
      <c r="M82" s="157"/>
      <c r="N82" s="157"/>
      <c r="O82" s="157"/>
      <c r="AH82" s="236"/>
      <c r="AI82" s="236"/>
      <c r="AJ82" s="236"/>
    </row>
    <row r="83" spans="2:36" s="156" customFormat="1" ht="16.5" x14ac:dyDescent="0.3">
      <c r="B83" s="157"/>
      <c r="C83" s="157"/>
      <c r="D83" s="157"/>
      <c r="E83" s="157"/>
      <c r="F83" s="157"/>
      <c r="G83" s="157"/>
      <c r="H83" s="157"/>
      <c r="I83" s="157"/>
      <c r="J83" s="157"/>
      <c r="K83" s="157"/>
      <c r="L83" s="157"/>
      <c r="M83" s="157"/>
      <c r="N83" s="157"/>
      <c r="O83" s="157"/>
      <c r="AH83" s="236"/>
      <c r="AI83" s="236"/>
      <c r="AJ83" s="236"/>
    </row>
    <row r="84" spans="2:36" s="156" customFormat="1" ht="16.5" x14ac:dyDescent="0.3">
      <c r="B84" s="157"/>
      <c r="C84" s="157"/>
      <c r="D84" s="157"/>
      <c r="E84" s="157"/>
      <c r="F84" s="157"/>
      <c r="G84" s="157"/>
      <c r="H84" s="157"/>
      <c r="I84" s="157"/>
      <c r="J84" s="157"/>
      <c r="K84" s="157"/>
      <c r="L84" s="157"/>
      <c r="M84" s="157"/>
      <c r="N84" s="157"/>
      <c r="O84" s="157"/>
      <c r="AH84" s="236"/>
      <c r="AI84" s="236"/>
      <c r="AJ84" s="236"/>
    </row>
    <row r="85" spans="2:36" s="156" customFormat="1" ht="16.5" x14ac:dyDescent="0.3">
      <c r="B85" s="157"/>
      <c r="C85" s="157"/>
      <c r="D85" s="157"/>
      <c r="E85" s="157"/>
      <c r="F85" s="157"/>
      <c r="G85" s="157"/>
      <c r="H85" s="157"/>
      <c r="I85" s="157"/>
      <c r="J85" s="157"/>
      <c r="K85" s="157"/>
      <c r="L85" s="157"/>
      <c r="M85" s="157"/>
      <c r="N85" s="157"/>
      <c r="O85" s="157"/>
      <c r="AH85" s="236"/>
      <c r="AI85" s="236"/>
      <c r="AJ85" s="236"/>
    </row>
    <row r="86" spans="2:36" s="156" customFormat="1" ht="16.5" x14ac:dyDescent="0.3">
      <c r="B86" s="157"/>
      <c r="C86" s="157"/>
      <c r="D86" s="157"/>
      <c r="E86" s="157"/>
      <c r="F86" s="157"/>
      <c r="G86" s="157"/>
      <c r="H86" s="157"/>
      <c r="I86" s="157"/>
      <c r="J86" s="157"/>
      <c r="K86" s="157"/>
      <c r="L86" s="157"/>
      <c r="M86" s="157"/>
      <c r="N86" s="157"/>
      <c r="O86" s="157"/>
      <c r="AH86" s="236"/>
      <c r="AI86" s="236"/>
      <c r="AJ86" s="236"/>
    </row>
    <row r="87" spans="2:36" s="156" customFormat="1" ht="16.5" x14ac:dyDescent="0.3">
      <c r="B87" s="157"/>
      <c r="C87" s="157"/>
      <c r="D87" s="157"/>
      <c r="E87" s="157"/>
      <c r="F87" s="157"/>
      <c r="G87" s="157"/>
      <c r="H87" s="157"/>
      <c r="I87" s="157"/>
      <c r="J87" s="157"/>
      <c r="K87" s="157"/>
      <c r="L87" s="157"/>
      <c r="M87" s="157"/>
      <c r="N87" s="157"/>
      <c r="O87" s="157"/>
      <c r="AH87" s="236"/>
      <c r="AI87" s="236"/>
      <c r="AJ87" s="236"/>
    </row>
    <row r="88" spans="2:36" s="156" customFormat="1" ht="16.5" x14ac:dyDescent="0.3">
      <c r="B88" s="157"/>
      <c r="C88" s="157"/>
      <c r="D88" s="157"/>
      <c r="E88" s="157"/>
      <c r="F88" s="157"/>
      <c r="G88" s="157"/>
      <c r="H88" s="157"/>
      <c r="I88" s="157"/>
      <c r="J88" s="157"/>
      <c r="K88" s="157"/>
      <c r="L88" s="157"/>
      <c r="M88" s="157"/>
      <c r="N88" s="157"/>
      <c r="O88" s="157"/>
      <c r="AH88" s="236"/>
      <c r="AI88" s="236"/>
      <c r="AJ88" s="236"/>
    </row>
    <row r="89" spans="2:36" s="156" customFormat="1" ht="16.5" x14ac:dyDescent="0.3">
      <c r="B89" s="157"/>
      <c r="C89" s="157"/>
      <c r="D89" s="157"/>
      <c r="E89" s="157"/>
      <c r="F89" s="157"/>
      <c r="G89" s="157"/>
      <c r="H89" s="157"/>
      <c r="I89" s="157"/>
      <c r="J89" s="157"/>
      <c r="K89" s="157"/>
      <c r="L89" s="157"/>
      <c r="M89" s="157"/>
      <c r="N89" s="157"/>
      <c r="O89" s="157"/>
      <c r="AH89" s="236"/>
      <c r="AI89" s="236"/>
      <c r="AJ89" s="236"/>
    </row>
    <row r="90" spans="2:36" s="156" customFormat="1" ht="16.5" x14ac:dyDescent="0.3">
      <c r="B90" s="157"/>
      <c r="C90" s="157"/>
      <c r="D90" s="157"/>
      <c r="E90" s="157"/>
      <c r="F90" s="157"/>
      <c r="G90" s="157"/>
      <c r="H90" s="157"/>
      <c r="I90" s="157"/>
      <c r="J90" s="157"/>
      <c r="K90" s="157"/>
      <c r="L90" s="157"/>
      <c r="M90" s="157"/>
      <c r="N90" s="157"/>
      <c r="O90" s="157"/>
      <c r="AH90" s="236"/>
      <c r="AI90" s="236"/>
      <c r="AJ90" s="236"/>
    </row>
  </sheetData>
  <sheetProtection password="DDAA" sheet="1" objects="1" scenarios="1" selectLockedCells="1"/>
  <mergeCells count="5">
    <mergeCell ref="I5:K5"/>
    <mergeCell ref="C5:E5"/>
    <mergeCell ref="C3:J3"/>
    <mergeCell ref="K3:M3"/>
    <mergeCell ref="C27:M27"/>
  </mergeCells>
  <conditionalFormatting sqref="D10:M10">
    <cfRule type="cellIs" dxfId="14" priority="11" operator="lessThan">
      <formula>0</formula>
    </cfRule>
    <cfRule type="cellIs" dxfId="13" priority="12" operator="greaterThan">
      <formula>0</formula>
    </cfRule>
    <cfRule type="expression" dxfId="12" priority="13">
      <formula>"&gt;0"</formula>
    </cfRule>
  </conditionalFormatting>
  <conditionalFormatting sqref="F5">
    <cfRule type="cellIs" dxfId="11" priority="9" operator="lessThan">
      <formula>0</formula>
    </cfRule>
    <cfRule type="cellIs" dxfId="10" priority="10" operator="greaterThan">
      <formula>0</formula>
    </cfRule>
  </conditionalFormatting>
  <conditionalFormatting sqref="L5">
    <cfRule type="cellIs" dxfId="9" priority="5" operator="lessThan">
      <formula>0</formula>
    </cfRule>
    <cfRule type="cellIs" dxfId="8" priority="6" operator="greaterThan">
      <formula>0</formula>
    </cfRule>
  </conditionalFormatting>
  <conditionalFormatting sqref="AE3:AE5">
    <cfRule type="cellIs" dxfId="7" priority="3" operator="lessThan">
      <formula>0</formula>
    </cfRule>
    <cfRule type="cellIs" dxfId="6" priority="4" operator="greaterThan">
      <formula>0</formula>
    </cfRule>
  </conditionalFormatting>
  <conditionalFormatting sqref="AE7:AE9">
    <cfRule type="cellIs" dxfId="5" priority="1" operator="lessThan">
      <formula>0</formula>
    </cfRule>
    <cfRule type="cellIs" dxfId="4" priority="2" operator="greaterThan">
      <formula>0</formula>
    </cfRule>
  </conditionalFormatting>
  <pageMargins left="0.7" right="0.7" top="0.75" bottom="0.75" header="0.3" footer="0.3"/>
  <pageSetup paperSize="9" scale="84" orientation="landscape" r:id="rId1"/>
  <ignoredErrors>
    <ignoredError sqref="D10:M10"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'Invulblad - Onderhoudskosten'!$B$9:$B$50</xm:f>
          </x14:formula1>
          <xm:sqref>K3:M3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380"/>
  <sheetViews>
    <sheetView showGridLines="0" showRowColHeaders="0" zoomScale="80" zoomScaleNormal="80" workbookViewId="0">
      <selection activeCell="U37" sqref="U37"/>
    </sheetView>
  </sheetViews>
  <sheetFormatPr defaultRowHeight="12.75" x14ac:dyDescent="0.2"/>
  <cols>
    <col min="1" max="1" width="3.7109375" style="1" customWidth="1"/>
    <col min="2" max="2" width="3.7109375" style="2" customWidth="1"/>
    <col min="3" max="4" width="2.7109375" style="28" customWidth="1"/>
    <col min="5" max="5" width="29" style="28" customWidth="1"/>
    <col min="6" max="6" width="7.140625" style="152" customWidth="1"/>
    <col min="7" max="7" width="2.7109375" style="152" customWidth="1"/>
    <col min="8" max="8" width="1.7109375" style="28" customWidth="1"/>
    <col min="9" max="10" width="14.7109375" style="28" customWidth="1"/>
    <col min="11" max="14" width="1.7109375" style="28" customWidth="1"/>
    <col min="15" max="16" width="13.7109375" style="28" customWidth="1"/>
    <col min="17" max="18" width="13.7109375" style="153" customWidth="1"/>
    <col min="19" max="19" width="11.7109375" style="28" customWidth="1"/>
    <col min="20" max="21" width="12.7109375" style="28" customWidth="1"/>
    <col min="22" max="22" width="11.7109375" style="28" customWidth="1"/>
    <col min="23" max="23" width="12.7109375" style="28" customWidth="1"/>
    <col min="24" max="24" width="2.5703125" style="2" customWidth="1"/>
    <col min="25" max="25" width="3.28515625" style="2" customWidth="1"/>
    <col min="26" max="26" width="3.140625" style="2" customWidth="1"/>
    <col min="27" max="27" width="8.85546875" style="1" customWidth="1"/>
    <col min="28" max="29" width="8.85546875" style="1" hidden="1" customWidth="1"/>
    <col min="30" max="30" width="20.5703125" style="1" hidden="1" customWidth="1"/>
    <col min="31" max="35" width="11.28515625" style="1" hidden="1" customWidth="1"/>
    <col min="36" max="39" width="12.28515625" style="1" hidden="1" customWidth="1"/>
    <col min="40" max="41" width="9.140625" style="1" hidden="1" customWidth="1"/>
    <col min="42" max="44" width="0" style="1" hidden="1" customWidth="1"/>
    <col min="45" max="112" width="9.140625" style="1"/>
    <col min="113" max="16384" width="9.140625" style="28"/>
  </cols>
  <sheetData>
    <row r="1" spans="1:112" s="1" customFormat="1" ht="6.75" customHeight="1" x14ac:dyDescent="0.2"/>
    <row r="2" spans="1:112" s="2" customFormat="1" ht="6.75" customHeight="1" x14ac:dyDescent="0.3">
      <c r="A2" s="1"/>
      <c r="B2" s="8"/>
      <c r="C2" s="8"/>
      <c r="D2" s="8"/>
      <c r="E2" s="8"/>
      <c r="F2" s="20"/>
      <c r="G2" s="20"/>
      <c r="H2" s="8"/>
      <c r="I2" s="20"/>
      <c r="J2" s="8"/>
      <c r="K2" s="8"/>
      <c r="L2" s="8"/>
      <c r="M2" s="8"/>
      <c r="N2" s="8"/>
      <c r="O2" s="8"/>
      <c r="P2" s="8"/>
      <c r="Q2" s="21"/>
      <c r="R2" s="21"/>
      <c r="S2" s="8"/>
      <c r="T2" s="8"/>
      <c r="U2" s="8"/>
      <c r="V2" s="8"/>
      <c r="W2" s="8"/>
      <c r="X2" s="8"/>
      <c r="Y2" s="8"/>
      <c r="Z2" s="8"/>
      <c r="AA2" s="12"/>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row>
    <row r="3" spans="1:112" s="2" customFormat="1" ht="22.5" customHeight="1" x14ac:dyDescent="0.3">
      <c r="A3" s="1"/>
      <c r="B3" s="8"/>
      <c r="C3" s="267" t="s">
        <v>158</v>
      </c>
      <c r="D3" s="268"/>
      <c r="E3" s="268"/>
      <c r="F3" s="268"/>
      <c r="G3" s="268"/>
      <c r="H3" s="268"/>
      <c r="I3" s="268"/>
      <c r="J3" s="268"/>
      <c r="K3" s="268"/>
      <c r="L3" s="268"/>
      <c r="M3" s="268"/>
      <c r="N3" s="268"/>
      <c r="O3" s="268"/>
      <c r="P3" s="268"/>
      <c r="Q3" s="268"/>
      <c r="R3" s="269"/>
      <c r="S3" s="262" t="s">
        <v>55</v>
      </c>
      <c r="T3" s="263"/>
      <c r="U3" s="270" t="str">
        <f>'Samenvatting resultaten'!K3</f>
        <v>De Groene Vlinder</v>
      </c>
      <c r="V3" s="271"/>
      <c r="W3" s="271"/>
      <c r="X3" s="271"/>
      <c r="Y3" s="272"/>
      <c r="Z3" s="8"/>
      <c r="AA3" s="12"/>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row>
    <row r="4" spans="1:112" s="2" customFormat="1" ht="6.75" customHeight="1" x14ac:dyDescent="0.3">
      <c r="A4" s="1"/>
      <c r="B4" s="8"/>
      <c r="C4" s="8"/>
      <c r="D4" s="8"/>
      <c r="E4" s="8"/>
      <c r="F4" s="20"/>
      <c r="G4" s="20"/>
      <c r="H4" s="8"/>
      <c r="I4" s="8"/>
      <c r="J4" s="8"/>
      <c r="K4" s="8"/>
      <c r="L4" s="8"/>
      <c r="M4" s="8"/>
      <c r="N4" s="8"/>
      <c r="O4" s="8"/>
      <c r="P4" s="8"/>
      <c r="Q4" s="21"/>
      <c r="R4" s="21"/>
      <c r="S4" s="8"/>
      <c r="T4" s="8"/>
      <c r="U4" s="8"/>
      <c r="V4" s="8"/>
      <c r="W4" s="8"/>
      <c r="X4" s="8"/>
      <c r="Y4" s="8"/>
      <c r="Z4" s="8"/>
      <c r="AA4" s="12"/>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row>
    <row r="5" spans="1:112" ht="5.25" customHeight="1" x14ac:dyDescent="0.3">
      <c r="B5" s="8"/>
      <c r="C5" s="22"/>
      <c r="D5" s="23"/>
      <c r="E5" s="24"/>
      <c r="F5" s="25"/>
      <c r="G5" s="25"/>
      <c r="H5" s="24"/>
      <c r="I5" s="26"/>
      <c r="J5" s="26"/>
      <c r="K5" s="26"/>
      <c r="L5" s="26"/>
      <c r="M5" s="23"/>
      <c r="N5" s="23"/>
      <c r="O5" s="23"/>
      <c r="P5" s="23"/>
      <c r="Q5" s="24"/>
      <c r="R5" s="25"/>
      <c r="S5" s="24"/>
      <c r="T5" s="26"/>
      <c r="U5" s="26"/>
      <c r="V5" s="26"/>
      <c r="W5" s="26"/>
      <c r="X5" s="26"/>
      <c r="Y5" s="27"/>
      <c r="Z5" s="8"/>
      <c r="AA5" s="12"/>
    </row>
    <row r="6" spans="1:112" ht="6" customHeight="1" x14ac:dyDescent="0.3">
      <c r="B6" s="8"/>
      <c r="C6" s="29"/>
      <c r="D6" s="30"/>
      <c r="E6" s="30"/>
      <c r="F6" s="30"/>
      <c r="G6" s="30"/>
      <c r="H6" s="30"/>
      <c r="I6" s="30"/>
      <c r="J6" s="30"/>
      <c r="K6" s="30"/>
      <c r="L6" s="30"/>
      <c r="M6" s="31"/>
      <c r="N6" s="32"/>
      <c r="O6" s="30"/>
      <c r="P6" s="30"/>
      <c r="Q6" s="30"/>
      <c r="R6" s="33"/>
      <c r="S6" s="34"/>
      <c r="T6" s="32"/>
      <c r="U6" s="32"/>
      <c r="V6" s="32"/>
      <c r="W6" s="32"/>
      <c r="X6" s="32"/>
      <c r="Y6" s="35"/>
      <c r="Z6" s="8"/>
      <c r="AA6" s="12"/>
    </row>
    <row r="7" spans="1:112" ht="15" customHeight="1" x14ac:dyDescent="0.3">
      <c r="B7" s="8"/>
      <c r="C7" s="29"/>
      <c r="D7" s="30"/>
      <c r="E7" s="260" t="s">
        <v>0</v>
      </c>
      <c r="F7" s="260"/>
      <c r="G7" s="36"/>
      <c r="H7" s="37"/>
      <c r="I7" s="38">
        <v>41548</v>
      </c>
      <c r="J7" s="244">
        <v>2015</v>
      </c>
      <c r="K7" s="39"/>
      <c r="L7" s="30"/>
      <c r="M7" s="40"/>
      <c r="N7" s="41"/>
      <c r="O7" s="244">
        <f>'Invulblad - Leerlingprognoses'!J7</f>
        <v>2016</v>
      </c>
      <c r="P7" s="244">
        <f>'Invulblad - Leerlingprognoses'!K7</f>
        <v>2017</v>
      </c>
      <c r="Q7" s="244">
        <f>'Invulblad - Leerlingprognoses'!L7</f>
        <v>2018</v>
      </c>
      <c r="R7" s="244">
        <f>'Invulblad - Leerlingprognoses'!M7</f>
        <v>2019</v>
      </c>
      <c r="S7" s="244">
        <f>'Invulblad - Leerlingprognoses'!N7</f>
        <v>2020</v>
      </c>
      <c r="T7" s="244">
        <f>'Invulblad - Leerlingprognoses'!O7</f>
        <v>2021</v>
      </c>
      <c r="U7" s="244">
        <f>'Invulblad - Leerlingprognoses'!P7</f>
        <v>2022</v>
      </c>
      <c r="V7" s="244">
        <f>'Invulblad - Leerlingprognoses'!Q7</f>
        <v>2023</v>
      </c>
      <c r="W7" s="244">
        <f>'Invulblad - Leerlingprognoses'!R7</f>
        <v>2024</v>
      </c>
      <c r="X7" s="42"/>
      <c r="Y7" s="43"/>
      <c r="Z7" s="8"/>
      <c r="AA7" s="12"/>
    </row>
    <row r="8" spans="1:112" ht="6" customHeight="1" x14ac:dyDescent="0.3">
      <c r="B8" s="8"/>
      <c r="C8" s="29"/>
      <c r="D8" s="30"/>
      <c r="E8" s="30"/>
      <c r="F8" s="33"/>
      <c r="G8" s="33"/>
      <c r="H8" s="44"/>
      <c r="I8" s="45"/>
      <c r="J8" s="45"/>
      <c r="K8" s="45"/>
      <c r="L8" s="30"/>
      <c r="M8" s="46"/>
      <c r="N8" s="32"/>
      <c r="O8" s="45"/>
      <c r="P8" s="45"/>
      <c r="Q8" s="45"/>
      <c r="R8" s="45"/>
      <c r="S8" s="45"/>
      <c r="T8" s="45"/>
      <c r="U8" s="45"/>
      <c r="V8" s="45"/>
      <c r="W8" s="45"/>
      <c r="X8" s="42"/>
      <c r="Y8" s="43"/>
      <c r="Z8" s="8"/>
      <c r="AA8" s="12"/>
    </row>
    <row r="9" spans="1:112" ht="14.1" customHeight="1" x14ac:dyDescent="0.3">
      <c r="B9" s="8"/>
      <c r="C9" s="29"/>
      <c r="D9" s="30"/>
      <c r="E9" s="33" t="s">
        <v>1</v>
      </c>
      <c r="F9" s="33"/>
      <c r="G9" s="33"/>
      <c r="H9" s="47"/>
      <c r="I9" s="248">
        <f>IF($U$3='Invulblad - Leerlingprognoses'!$C$7,'Invulblad - Leerlingprognoses'!G8,IF($U$3='Invulblad - Leerlingprognoses'!$C$17,'Invulblad - Leerlingprognoses'!G18,IF($U$3='Invulblad - Leerlingprognoses'!$C$28,'Invulblad - Leerlingprognoses'!G29,IF($U$3='Invulblad - Leerlingprognoses'!$C$38,'Invulblad - Leerlingprognoses'!G39,IF($U$3='Invulblad - Leerlingprognoses'!$C$48,'Invulblad - Leerlingprognoses'!G49,IF($U$3='Invulblad - Leerlingprognoses'!$C$58,'Invulblad - Leerlingprognoses'!G59,IF($U$3='Invulblad - Leerlingprognoses'!$C$68,'Invulblad - Leerlingprognoses'!G69,IF($U$3='Invulblad - Leerlingprognoses'!$C$78,'Invulblad - Leerlingprognoses'!G79,IF($U$3='Invulblad - Leerlingprognoses'!$C$88,'Invulblad - Leerlingprognoses'!G89,IF($U$3='Invulblad - Leerlingprognoses'!$C$99,'Invulblad - Leerlingprognoses'!G100,IF($U$3='Invulblad - Leerlingprognoses'!$C$109,'Invulblad - Leerlingprognoses'!G110,IF($U$3='Invulblad - Leerlingprognoses'!$C$119,'Invulblad - Leerlingprognoses'!G120,IF($U$3='Invulblad - Leerlingprognoses'!$C$129,'Invulblad - Leerlingprognoses'!G130,IF($U$3='Invulblad - Leerlingprognoses'!$C$139,'Invulblad - Leerlingprognoses'!G140,IF($U$3='Invulblad - Leerlingprognoses'!$C$149,'Invulblad - Leerlingprognoses'!G150,IF($U$3='Invulblad - Leerlingprognoses'!$C$159,'Invulblad - Leerlingprognoses'!G160,IF($U$3='Invulblad - Leerlingprognoses'!$C$169,'Invulblad - Leerlingprognoses'!G170,IF($U$3='Invulblad - Leerlingprognoses'!$C$179,'Invulblad - Leerlingprognoses'!G180,IF($U$3='Invulblad - Leerlingprognoses'!$C$189,'Invulblad - Leerlingprognoses'!G190,IF($U$3='Invulblad - Leerlingprognoses'!$C$199,'Invulblad - Leerlingprognoses'!G200,IF($U$3='Invulblad - Leerlingprognoses'!$C$209,'Invulblad - Leerlingprognoses'!G210,IF($U$3='Invulblad - Leerlingprognoses'!$C$219,'Invulblad - Leerlingprognoses'!G220,IF($U$3='Invulblad - Leerlingprognoses'!$C$229,'Invulblad - Leerlingprognoses'!G230,IF($U$3='Invulblad - Leerlingprognoses'!$C$239,'Invulblad - Leerlingprognoses'!G240,IF($U$3='Invulblad - Leerlingprognoses'!$C$249,'Invulblad - Leerlingprognoses'!G250,IF($U$3='Invulblad - Leerlingprognoses'!$C$259,'Invulblad - Leerlingprognoses'!G260,IF($U$3='Invulblad - Leerlingprognoses'!$C$269,'Invulblad - Leerlingprognoses'!G270,IF($U$3='Invulblad - Leerlingprognoses'!$C$279,'Invulblad - Leerlingprognoses'!G280,IF($U$3='Invulblad - Leerlingprognoses'!$C$289,'Invulblad - Leerlingprognoses'!G290,IF($U$3='Invulblad - Leerlingprognoses'!$C$299,'Invulblad - Leerlingprognoses'!G300,IF($U$3='Invulblad - Leerlingprognoses'!$C$309,'Invulblad - Leerlingprognoses'!G310,IF($U$3='Invulblad - Leerlingprognoses'!$C$319,'Invulblad - Leerlingprognoses'!G320,IF($U$3='Invulblad - Leerlingprognoses'!$C$329,'Invulblad - Leerlingprognoses'!G330,IF($U$3='Invulblad - Leerlingprognoses'!$C$339,'Invulblad - Leerlingprognoses'!G340,IF($U$3='Invulblad - Leerlingprognoses'!$C$349,'Invulblad - Leerlingprognoses'!G350,IF($U$3='Invulblad - Leerlingprognoses'!$C$359,'Invulblad - Leerlingprognoses'!G360,IF($U$3='Invulblad - Leerlingprognoses'!$C$369,'Invulblad - Leerlingprognoses'!G370,IF($U$3='Invulblad - Leerlingprognoses'!$C$379,'Invulblad - Leerlingprognoses'!G380,IF($U$3='Invulblad - Leerlingprognoses'!$C$389,'Invulblad - Leerlingprognoses'!G390,IF($U$3='Invulblad - Leerlingprognoses'!$C$399,'Invulblad - Leerlingprognoses'!G400))))))))))))))))))))))))))))))))))))))))</f>
        <v>121</v>
      </c>
      <c r="J9" s="248">
        <f>IF($U$3='Invulblad - Leerlingprognoses'!$C$7,'Invulblad - Leerlingprognoses'!I8,IF($U$3='Invulblad - Leerlingprognoses'!$C$17,'Invulblad - Leerlingprognoses'!I18,IF($U$3='Invulblad - Leerlingprognoses'!$C$28,'Invulblad - Leerlingprognoses'!I29,IF($U$3='Invulblad - Leerlingprognoses'!$C$38,'Invulblad - Leerlingprognoses'!I39,IF($U$3='Invulblad - Leerlingprognoses'!$C$48,'Invulblad - Leerlingprognoses'!I49,IF($U$3='Invulblad - Leerlingprognoses'!$C$58,'Invulblad - Leerlingprognoses'!I59,IF($U$3='Invulblad - Leerlingprognoses'!$C$68,'Invulblad - Leerlingprognoses'!I69,IF($U$3='Invulblad - Leerlingprognoses'!$C$78,'Invulblad - Leerlingprognoses'!I79,IF($U$3='Invulblad - Leerlingprognoses'!$C$88,'Invulblad - Leerlingprognoses'!I89,IF($U$3='Invulblad - Leerlingprognoses'!$C$99,'Invulblad - Leerlingprognoses'!I100,IF($U$3='Invulblad - Leerlingprognoses'!$C$109,'Invulblad - Leerlingprognoses'!I110,IF($U$3='Invulblad - Leerlingprognoses'!$C$119,'Invulblad - Leerlingprognoses'!I120,IF($U$3='Invulblad - Leerlingprognoses'!$C$129,'Invulblad - Leerlingprognoses'!I130,IF($U$3='Invulblad - Leerlingprognoses'!$C$139,'Invulblad - Leerlingprognoses'!I140,IF($U$3='Invulblad - Leerlingprognoses'!$C$149,'Invulblad - Leerlingprognoses'!I150,IF($U$3='Invulblad - Leerlingprognoses'!$C$159,'Invulblad - Leerlingprognoses'!I160,IF($U$3='Invulblad - Leerlingprognoses'!$C$169,'Invulblad - Leerlingprognoses'!I170,IF($U$3='Invulblad - Leerlingprognoses'!$C$179,'Invulblad - Leerlingprognoses'!I180,IF($U$3='Invulblad - Leerlingprognoses'!$C$189,'Invulblad - Leerlingprognoses'!I190,IF($U$3='Invulblad - Leerlingprognoses'!$C$199,'Invulblad - Leerlingprognoses'!I200,IF($U$3='Invulblad - Leerlingprognoses'!$C$209,'Invulblad - Leerlingprognoses'!I210,IF($U$3='Invulblad - Leerlingprognoses'!$C$219,'Invulblad - Leerlingprognoses'!I220,IF($U$3='Invulblad - Leerlingprognoses'!$C$229,'Invulblad - Leerlingprognoses'!I230,IF($U$3='Invulblad - Leerlingprognoses'!$C$239,'Invulblad - Leerlingprognoses'!I240,IF($U$3='Invulblad - Leerlingprognoses'!$C$249,'Invulblad - Leerlingprognoses'!I250,IF($U$3='Invulblad - Leerlingprognoses'!$C$259,'Invulblad - Leerlingprognoses'!I260,IF($U$3='Invulblad - Leerlingprognoses'!$C$269,'Invulblad - Leerlingprognoses'!I270,IF($U$3='Invulblad - Leerlingprognoses'!$C$279,'Invulblad - Leerlingprognoses'!I280,IF($U$3='Invulblad - Leerlingprognoses'!$C$289,'Invulblad - Leerlingprognoses'!I290,IF($U$3='Invulblad - Leerlingprognoses'!$C$299,'Invulblad - Leerlingprognoses'!I300,IF($U$3='Invulblad - Leerlingprognoses'!$C$309,'Invulblad - Leerlingprognoses'!I310,IF($U$3='Invulblad - Leerlingprognoses'!$C$319,'Invulblad - Leerlingprognoses'!I320,IF($U$3='Invulblad - Leerlingprognoses'!$C$329,'Invulblad - Leerlingprognoses'!I330,IF($U$3='Invulblad - Leerlingprognoses'!$C$339,'Invulblad - Leerlingprognoses'!I340,IF($U$3='Invulblad - Leerlingprognoses'!$C$349,'Invulblad - Leerlingprognoses'!I350,IF($U$3='Invulblad - Leerlingprognoses'!$C$359,'Invulblad - Leerlingprognoses'!I360,IF($U$3='Invulblad - Leerlingprognoses'!$C$369,'Invulblad - Leerlingprognoses'!I370,IF($U$3='Invulblad - Leerlingprognoses'!$C$379,'Invulblad - Leerlingprognoses'!I380,IF($U$3='Invulblad - Leerlingprognoses'!$C$389,'Invulblad - Leerlingprognoses'!I390,IF($U$3='Invulblad - Leerlingprognoses'!$C$399,'Invulblad - Leerlingprognoses'!I400))))))))))))))))))))))))))))))))))))))))</f>
        <v>120</v>
      </c>
      <c r="K9" s="48"/>
      <c r="L9" s="30"/>
      <c r="M9" s="12"/>
      <c r="N9" s="32"/>
      <c r="O9" s="248">
        <f>IF($U$3='Invulblad - Leerlingprognoses'!$C$7,'Invulblad - Leerlingprognoses'!J8,IF($U$3='Invulblad - Leerlingprognoses'!$C$17,'Invulblad - Leerlingprognoses'!J18,IF($U$3='Invulblad - Leerlingprognoses'!$C$28,'Invulblad - Leerlingprognoses'!J29,IF($U$3='Invulblad - Leerlingprognoses'!$C$38,'Invulblad - Leerlingprognoses'!J39,IF($U$3='Invulblad - Leerlingprognoses'!$C$48,'Invulblad - Leerlingprognoses'!J49,IF($U$3='Invulblad - Leerlingprognoses'!$C$58,'Invulblad - Leerlingprognoses'!J59,IF($U$3='Invulblad - Leerlingprognoses'!$C$68,'Invulblad - Leerlingprognoses'!J69,IF($U$3='Invulblad - Leerlingprognoses'!$C$78,'Invulblad - Leerlingprognoses'!J79,IF($U$3='Invulblad - Leerlingprognoses'!$C$88,'Invulblad - Leerlingprognoses'!J89,IF($U$3='Invulblad - Leerlingprognoses'!$C$99,'Invulblad - Leerlingprognoses'!J100,IF($U$3='Invulblad - Leerlingprognoses'!$C$109,'Invulblad - Leerlingprognoses'!J110,IF($U$3='Invulblad - Leerlingprognoses'!$C$119,'Invulblad - Leerlingprognoses'!J120,IF($U$3='Invulblad - Leerlingprognoses'!$C$129,'Invulblad - Leerlingprognoses'!J130,IF($U$3='Invulblad - Leerlingprognoses'!$C$139,'Invulblad - Leerlingprognoses'!J140,IF($U$3='Invulblad - Leerlingprognoses'!$C$149,'Invulblad - Leerlingprognoses'!J150,IF($U$3='Invulblad - Leerlingprognoses'!$C$159,'Invulblad - Leerlingprognoses'!J160,IF($U$3='Invulblad - Leerlingprognoses'!$C$169,'Invulblad - Leerlingprognoses'!J170,IF($U$3='Invulblad - Leerlingprognoses'!$C$179,'Invulblad - Leerlingprognoses'!J180,IF($U$3='Invulblad - Leerlingprognoses'!$C$189,'Invulblad - Leerlingprognoses'!J190,IF($U$3='Invulblad - Leerlingprognoses'!$C$199,'Invulblad - Leerlingprognoses'!J200,IF($U$3='Invulblad - Leerlingprognoses'!$C$209,'Invulblad - Leerlingprognoses'!J210,IF($U$3='Invulblad - Leerlingprognoses'!$C$219,'Invulblad - Leerlingprognoses'!J220,IF($U$3='Invulblad - Leerlingprognoses'!$C$229,'Invulblad - Leerlingprognoses'!J230,IF($U$3='Invulblad - Leerlingprognoses'!$C$239,'Invulblad - Leerlingprognoses'!J240,IF($U$3='Invulblad - Leerlingprognoses'!$C$249,'Invulblad - Leerlingprognoses'!J250,IF($U$3='Invulblad - Leerlingprognoses'!$C$259,'Invulblad - Leerlingprognoses'!J260,IF($U$3='Invulblad - Leerlingprognoses'!$C$269,'Invulblad - Leerlingprognoses'!J270,IF($U$3='Invulblad - Leerlingprognoses'!$C$279,'Invulblad - Leerlingprognoses'!J280,IF($U$3='Invulblad - Leerlingprognoses'!$C$289,'Invulblad - Leerlingprognoses'!J290,IF($U$3='Invulblad - Leerlingprognoses'!$C$299,'Invulblad - Leerlingprognoses'!J300,IF($U$3='Invulblad - Leerlingprognoses'!$C$309,'Invulblad - Leerlingprognoses'!J310,IF($U$3='Invulblad - Leerlingprognoses'!$C$319,'Invulblad - Leerlingprognoses'!J320,IF($U$3='Invulblad - Leerlingprognoses'!$C$329,'Invulblad - Leerlingprognoses'!J330,IF($U$3='Invulblad - Leerlingprognoses'!$C$339,'Invulblad - Leerlingprognoses'!J340,IF($U$3='Invulblad - Leerlingprognoses'!$C$349,'Invulblad - Leerlingprognoses'!J350,IF($U$3='Invulblad - Leerlingprognoses'!$C$359,'Invulblad - Leerlingprognoses'!J360,IF($U$3='Invulblad - Leerlingprognoses'!$C$369,'Invulblad - Leerlingprognoses'!J370,IF($U$3='Invulblad - Leerlingprognoses'!$C$379,'Invulblad - Leerlingprognoses'!J380,IF($U$3='Invulblad - Leerlingprognoses'!$C$389,'Invulblad - Leerlingprognoses'!J390,IF($U$3='Invulblad - Leerlingprognoses'!$C$399,'Invulblad - Leerlingprognoses'!J400))))))))))))))))))))))))))))))))))))))))</f>
        <v>119</v>
      </c>
      <c r="P9" s="248">
        <f>IF($U$3='Invulblad - Leerlingprognoses'!$C$7,'Invulblad - Leerlingprognoses'!K8,IF($U$3='Invulblad - Leerlingprognoses'!$C$17,'Invulblad - Leerlingprognoses'!K18,IF($U$3='Invulblad - Leerlingprognoses'!$C$28,'Invulblad - Leerlingprognoses'!K29,IF($U$3='Invulblad - Leerlingprognoses'!$C$38,'Invulblad - Leerlingprognoses'!K39,IF($U$3='Invulblad - Leerlingprognoses'!$C$48,'Invulblad - Leerlingprognoses'!K49,IF($U$3='Invulblad - Leerlingprognoses'!$C$58,'Invulblad - Leerlingprognoses'!K59,IF($U$3='Invulblad - Leerlingprognoses'!$C$68,'Invulblad - Leerlingprognoses'!K69,IF($U$3='Invulblad - Leerlingprognoses'!$C$78,'Invulblad - Leerlingprognoses'!K79,IF($U$3='Invulblad - Leerlingprognoses'!$C$88,'Invulblad - Leerlingprognoses'!K89,IF($U$3='Invulblad - Leerlingprognoses'!$C$99,'Invulblad - Leerlingprognoses'!K100,IF($U$3='Invulblad - Leerlingprognoses'!$C$109,'Invulblad - Leerlingprognoses'!K110,IF($U$3='Invulblad - Leerlingprognoses'!$C$119,'Invulblad - Leerlingprognoses'!K120,IF($U$3='Invulblad - Leerlingprognoses'!$C$129,'Invulblad - Leerlingprognoses'!K130,IF($U$3='Invulblad - Leerlingprognoses'!$C$139,'Invulblad - Leerlingprognoses'!K140,IF($U$3='Invulblad - Leerlingprognoses'!$C$149,'Invulblad - Leerlingprognoses'!K150,IF($U$3='Invulblad - Leerlingprognoses'!$C$159,'Invulblad - Leerlingprognoses'!K160,IF($U$3='Invulblad - Leerlingprognoses'!$C$169,'Invulblad - Leerlingprognoses'!K170,IF($U$3='Invulblad - Leerlingprognoses'!$C$179,'Invulblad - Leerlingprognoses'!K180,IF($U$3='Invulblad - Leerlingprognoses'!$C$189,'Invulblad - Leerlingprognoses'!K190,IF($U$3='Invulblad - Leerlingprognoses'!$C$199,'Invulblad - Leerlingprognoses'!K200,IF($U$3='Invulblad - Leerlingprognoses'!$C$209,'Invulblad - Leerlingprognoses'!K210,IF($U$3='Invulblad - Leerlingprognoses'!$C$219,'Invulblad - Leerlingprognoses'!K220,IF($U$3='Invulblad - Leerlingprognoses'!$C$229,'Invulblad - Leerlingprognoses'!K230,IF($U$3='Invulblad - Leerlingprognoses'!$C$239,'Invulblad - Leerlingprognoses'!K240,IF($U$3='Invulblad - Leerlingprognoses'!$C$249,'Invulblad - Leerlingprognoses'!K250,IF($U$3='Invulblad - Leerlingprognoses'!$C$259,'Invulblad - Leerlingprognoses'!K260,IF($U$3='Invulblad - Leerlingprognoses'!$C$269,'Invulblad - Leerlingprognoses'!K270,IF($U$3='Invulblad - Leerlingprognoses'!$C$279,'Invulblad - Leerlingprognoses'!K280,IF($U$3='Invulblad - Leerlingprognoses'!$C$289,'Invulblad - Leerlingprognoses'!K290,IF($U$3='Invulblad - Leerlingprognoses'!$C$299,'Invulblad - Leerlingprognoses'!K300,IF($U$3='Invulblad - Leerlingprognoses'!$C$309,'Invulblad - Leerlingprognoses'!K310,IF($U$3='Invulblad - Leerlingprognoses'!$C$319,'Invulblad - Leerlingprognoses'!K320,IF($U$3='Invulblad - Leerlingprognoses'!$C$329,'Invulblad - Leerlingprognoses'!K330,IF($U$3='Invulblad - Leerlingprognoses'!$C$339,'Invulblad - Leerlingprognoses'!K340,IF($U$3='Invulblad - Leerlingprognoses'!$C$349,'Invulblad - Leerlingprognoses'!K350,IF($U$3='Invulblad - Leerlingprognoses'!$C$359,'Invulblad - Leerlingprognoses'!K360,IF($U$3='Invulblad - Leerlingprognoses'!$C$369,'Invulblad - Leerlingprognoses'!K370,IF($U$3='Invulblad - Leerlingprognoses'!$C$379,'Invulblad - Leerlingprognoses'!K380,IF($U$3='Invulblad - Leerlingprognoses'!$C$389,'Invulblad - Leerlingprognoses'!K390,IF($U$3='Invulblad - Leerlingprognoses'!$C$399,'Invulblad - Leerlingprognoses'!K400))))))))))))))))))))))))))))))))))))))))</f>
        <v>117</v>
      </c>
      <c r="Q9" s="248">
        <f>IF($U$3='Invulblad - Leerlingprognoses'!$C$7,'Invulblad - Leerlingprognoses'!L8,IF($U$3='Invulblad - Leerlingprognoses'!$C$17,'Invulblad - Leerlingprognoses'!L18,IF($U$3='Invulblad - Leerlingprognoses'!$C$28,'Invulblad - Leerlingprognoses'!L29,IF($U$3='Invulblad - Leerlingprognoses'!$C$38,'Invulblad - Leerlingprognoses'!L39,IF($U$3='Invulblad - Leerlingprognoses'!$C$48,'Invulblad - Leerlingprognoses'!L49,IF($U$3='Invulblad - Leerlingprognoses'!$C$58,'Invulblad - Leerlingprognoses'!L59,IF($U$3='Invulblad - Leerlingprognoses'!$C$68,'Invulblad - Leerlingprognoses'!L69,IF($U$3='Invulblad - Leerlingprognoses'!$C$78,'Invulblad - Leerlingprognoses'!L79,IF($U$3='Invulblad - Leerlingprognoses'!$C$88,'Invulblad - Leerlingprognoses'!L89,IF($U$3='Invulblad - Leerlingprognoses'!$C$99,'Invulblad - Leerlingprognoses'!L100,IF($U$3='Invulblad - Leerlingprognoses'!$C$109,'Invulblad - Leerlingprognoses'!L110,IF($U$3='Invulblad - Leerlingprognoses'!$C$119,'Invulblad - Leerlingprognoses'!L120,IF($U$3='Invulblad - Leerlingprognoses'!$C$129,'Invulblad - Leerlingprognoses'!L130,IF($U$3='Invulblad - Leerlingprognoses'!$C$139,'Invulblad - Leerlingprognoses'!L140,IF($U$3='Invulblad - Leerlingprognoses'!$C$149,'Invulblad - Leerlingprognoses'!L150,IF($U$3='Invulblad - Leerlingprognoses'!$C$159,'Invulblad - Leerlingprognoses'!L160,IF($U$3='Invulblad - Leerlingprognoses'!$C$169,'Invulblad - Leerlingprognoses'!L170,IF($U$3='Invulblad - Leerlingprognoses'!$C$179,'Invulblad - Leerlingprognoses'!L180,IF($U$3='Invulblad - Leerlingprognoses'!$C$189,'Invulblad - Leerlingprognoses'!L190,IF($U$3='Invulblad - Leerlingprognoses'!$C$199,'Invulblad - Leerlingprognoses'!L200,IF($U$3='Invulblad - Leerlingprognoses'!$C$209,'Invulblad - Leerlingprognoses'!L210,IF($U$3='Invulblad - Leerlingprognoses'!$C$219,'Invulblad - Leerlingprognoses'!L220,IF($U$3='Invulblad - Leerlingprognoses'!$C$229,'Invulblad - Leerlingprognoses'!L230,IF($U$3='Invulblad - Leerlingprognoses'!$C$239,'Invulblad - Leerlingprognoses'!L240,IF($U$3='Invulblad - Leerlingprognoses'!$C$249,'Invulblad - Leerlingprognoses'!L250,IF($U$3='Invulblad - Leerlingprognoses'!$C$259,'Invulblad - Leerlingprognoses'!L260,IF($U$3='Invulblad - Leerlingprognoses'!$C$269,'Invulblad - Leerlingprognoses'!L270,IF($U$3='Invulblad - Leerlingprognoses'!$C$279,'Invulblad - Leerlingprognoses'!L280,IF($U$3='Invulblad - Leerlingprognoses'!$C$289,'Invulblad - Leerlingprognoses'!L290,IF($U$3='Invulblad - Leerlingprognoses'!$C$299,'Invulblad - Leerlingprognoses'!L300,IF($U$3='Invulblad - Leerlingprognoses'!$C$309,'Invulblad - Leerlingprognoses'!L310,IF($U$3='Invulblad - Leerlingprognoses'!$C$319,'Invulblad - Leerlingprognoses'!L320,IF($U$3='Invulblad - Leerlingprognoses'!$C$329,'Invulblad - Leerlingprognoses'!L330,IF($U$3='Invulblad - Leerlingprognoses'!$C$339,'Invulblad - Leerlingprognoses'!L340,IF($U$3='Invulblad - Leerlingprognoses'!$C$349,'Invulblad - Leerlingprognoses'!L350,IF($U$3='Invulblad - Leerlingprognoses'!$C$359,'Invulblad - Leerlingprognoses'!L360,IF($U$3='Invulblad - Leerlingprognoses'!$C$369,'Invulblad - Leerlingprognoses'!L370,IF($U$3='Invulblad - Leerlingprognoses'!$C$379,'Invulblad - Leerlingprognoses'!L380,IF($U$3='Invulblad - Leerlingprognoses'!$C$389,'Invulblad - Leerlingprognoses'!L390,IF($U$3='Invulblad - Leerlingprognoses'!$C$399,'Invulblad - Leerlingprognoses'!L400))))))))))))))))))))))))))))))))))))))))</f>
        <v>115</v>
      </c>
      <c r="R9" s="248">
        <f>IF($U$3='Invulblad - Leerlingprognoses'!$C$7,'Invulblad - Leerlingprognoses'!M8,IF($U$3='Invulblad - Leerlingprognoses'!$C$17,'Invulblad - Leerlingprognoses'!M18,IF($U$3='Invulblad - Leerlingprognoses'!$C$28,'Invulblad - Leerlingprognoses'!M29,IF($U$3='Invulblad - Leerlingprognoses'!$C$38,'Invulblad - Leerlingprognoses'!M39,IF($U$3='Invulblad - Leerlingprognoses'!$C$48,'Invulblad - Leerlingprognoses'!M49,IF($U$3='Invulblad - Leerlingprognoses'!$C$58,'Invulblad - Leerlingprognoses'!M59,IF($U$3='Invulblad - Leerlingprognoses'!$C$68,'Invulblad - Leerlingprognoses'!M69,IF($U$3='Invulblad - Leerlingprognoses'!$C$78,'Invulblad - Leerlingprognoses'!M79,IF($U$3='Invulblad - Leerlingprognoses'!$C$88,'Invulblad - Leerlingprognoses'!M89,IF($U$3='Invulblad - Leerlingprognoses'!$C$99,'Invulblad - Leerlingprognoses'!M100,IF($U$3='Invulblad - Leerlingprognoses'!$C$109,'Invulblad - Leerlingprognoses'!M110,IF($U$3='Invulblad - Leerlingprognoses'!$C$119,'Invulblad - Leerlingprognoses'!M120,IF($U$3='Invulblad - Leerlingprognoses'!$C$129,'Invulblad - Leerlingprognoses'!M130,IF($U$3='Invulblad - Leerlingprognoses'!$C$139,'Invulblad - Leerlingprognoses'!M140,IF($U$3='Invulblad - Leerlingprognoses'!$C$149,'Invulblad - Leerlingprognoses'!M150,IF($U$3='Invulblad - Leerlingprognoses'!$C$159,'Invulblad - Leerlingprognoses'!M160,IF($U$3='Invulblad - Leerlingprognoses'!$C$169,'Invulblad - Leerlingprognoses'!M170,IF($U$3='Invulblad - Leerlingprognoses'!$C$179,'Invulblad - Leerlingprognoses'!M180,IF($U$3='Invulblad - Leerlingprognoses'!$C$189,'Invulblad - Leerlingprognoses'!M190,IF($U$3='Invulblad - Leerlingprognoses'!$C$199,'Invulblad - Leerlingprognoses'!M200,IF($U$3='Invulblad - Leerlingprognoses'!$C$209,'Invulblad - Leerlingprognoses'!M210,IF($U$3='Invulblad - Leerlingprognoses'!$C$219,'Invulblad - Leerlingprognoses'!M220,IF($U$3='Invulblad - Leerlingprognoses'!$C$229,'Invulblad - Leerlingprognoses'!M230,IF($U$3='Invulblad - Leerlingprognoses'!$C$239,'Invulblad - Leerlingprognoses'!M240,IF($U$3='Invulblad - Leerlingprognoses'!$C$249,'Invulblad - Leerlingprognoses'!M250,IF($U$3='Invulblad - Leerlingprognoses'!$C$259,'Invulblad - Leerlingprognoses'!M260,IF($U$3='Invulblad - Leerlingprognoses'!$C$269,'Invulblad - Leerlingprognoses'!M270,IF($U$3='Invulblad - Leerlingprognoses'!$C$279,'Invulblad - Leerlingprognoses'!M280,IF($U$3='Invulblad - Leerlingprognoses'!$C$289,'Invulblad - Leerlingprognoses'!M290,IF($U$3='Invulblad - Leerlingprognoses'!$C$299,'Invulblad - Leerlingprognoses'!M300,IF($U$3='Invulblad - Leerlingprognoses'!$C$309,'Invulblad - Leerlingprognoses'!M310,IF($U$3='Invulblad - Leerlingprognoses'!$C$319,'Invulblad - Leerlingprognoses'!M320,IF($U$3='Invulblad - Leerlingprognoses'!$C$329,'Invulblad - Leerlingprognoses'!M330,IF($U$3='Invulblad - Leerlingprognoses'!$C$339,'Invulblad - Leerlingprognoses'!M340,IF($U$3='Invulblad - Leerlingprognoses'!$C$349,'Invulblad - Leerlingprognoses'!M350,IF($U$3='Invulblad - Leerlingprognoses'!$C$359,'Invulblad - Leerlingprognoses'!M360,IF($U$3='Invulblad - Leerlingprognoses'!$C$369,'Invulblad - Leerlingprognoses'!M370,IF($U$3='Invulblad - Leerlingprognoses'!$C$379,'Invulblad - Leerlingprognoses'!M380,IF($U$3='Invulblad - Leerlingprognoses'!$C$389,'Invulblad - Leerlingprognoses'!M390,IF($U$3='Invulblad - Leerlingprognoses'!$C$399,'Invulblad - Leerlingprognoses'!M400))))))))))))))))))))))))))))))))))))))))</f>
        <v>111</v>
      </c>
      <c r="S9" s="248">
        <f>IF($U$3='Invulblad - Leerlingprognoses'!$C$7,'Invulblad - Leerlingprognoses'!N8,IF($U$3='Invulblad - Leerlingprognoses'!$C$17,'Invulblad - Leerlingprognoses'!N18,IF($U$3='Invulblad - Leerlingprognoses'!$C$28,'Invulblad - Leerlingprognoses'!N29,IF($U$3='Invulblad - Leerlingprognoses'!$C$38,'Invulblad - Leerlingprognoses'!N39,IF($U$3='Invulblad - Leerlingprognoses'!$C$48,'Invulblad - Leerlingprognoses'!N49,IF($U$3='Invulblad - Leerlingprognoses'!$C$58,'Invulblad - Leerlingprognoses'!N59,IF($U$3='Invulblad - Leerlingprognoses'!$C$68,'Invulblad - Leerlingprognoses'!N69,IF($U$3='Invulblad - Leerlingprognoses'!$C$78,'Invulblad - Leerlingprognoses'!N79,IF($U$3='Invulblad - Leerlingprognoses'!$C$88,'Invulblad - Leerlingprognoses'!N89,IF($U$3='Invulblad - Leerlingprognoses'!$C$99,'Invulblad - Leerlingprognoses'!N100,IF($U$3='Invulblad - Leerlingprognoses'!$C$109,'Invulblad - Leerlingprognoses'!N110,IF($U$3='Invulblad - Leerlingprognoses'!$C$119,'Invulblad - Leerlingprognoses'!N120,IF($U$3='Invulblad - Leerlingprognoses'!$C$129,'Invulblad - Leerlingprognoses'!N130,IF($U$3='Invulblad - Leerlingprognoses'!$C$139,'Invulblad - Leerlingprognoses'!N140,IF($U$3='Invulblad - Leerlingprognoses'!$C$149,'Invulblad - Leerlingprognoses'!N150,IF($U$3='Invulblad - Leerlingprognoses'!$C$159,'Invulblad - Leerlingprognoses'!N160,IF($U$3='Invulblad - Leerlingprognoses'!$C$169,'Invulblad - Leerlingprognoses'!N170,IF($U$3='Invulblad - Leerlingprognoses'!$C$179,'Invulblad - Leerlingprognoses'!N180,IF($U$3='Invulblad - Leerlingprognoses'!$C$189,'Invulblad - Leerlingprognoses'!N190,IF($U$3='Invulblad - Leerlingprognoses'!$C$199,'Invulblad - Leerlingprognoses'!N200,IF($U$3='Invulblad - Leerlingprognoses'!$C$209,'Invulblad - Leerlingprognoses'!N210,IF($U$3='Invulblad - Leerlingprognoses'!$C$219,'Invulblad - Leerlingprognoses'!N220,IF($U$3='Invulblad - Leerlingprognoses'!$C$229,'Invulblad - Leerlingprognoses'!N230,IF($U$3='Invulblad - Leerlingprognoses'!$C$239,'Invulblad - Leerlingprognoses'!N240,IF($U$3='Invulblad - Leerlingprognoses'!$C$249,'Invulblad - Leerlingprognoses'!N250,IF($U$3='Invulblad - Leerlingprognoses'!$C$259,'Invulblad - Leerlingprognoses'!N260,IF($U$3='Invulblad - Leerlingprognoses'!$C$269,'Invulblad - Leerlingprognoses'!N270,IF($U$3='Invulblad - Leerlingprognoses'!$C$279,'Invulblad - Leerlingprognoses'!N280,IF($U$3='Invulblad - Leerlingprognoses'!$C$289,'Invulblad - Leerlingprognoses'!N290,IF($U$3='Invulblad - Leerlingprognoses'!$C$299,'Invulblad - Leerlingprognoses'!N300,IF($U$3='Invulblad - Leerlingprognoses'!$C$309,'Invulblad - Leerlingprognoses'!N310,IF($U$3='Invulblad - Leerlingprognoses'!$C$319,'Invulblad - Leerlingprognoses'!N320,IF($U$3='Invulblad - Leerlingprognoses'!$C$329,'Invulblad - Leerlingprognoses'!N330,IF($U$3='Invulblad - Leerlingprognoses'!$C$339,'Invulblad - Leerlingprognoses'!N340,IF($U$3='Invulblad - Leerlingprognoses'!$C$349,'Invulblad - Leerlingprognoses'!N350,IF($U$3='Invulblad - Leerlingprognoses'!$C$359,'Invulblad - Leerlingprognoses'!N360,IF($U$3='Invulblad - Leerlingprognoses'!$C$369,'Invulblad - Leerlingprognoses'!N370,IF($U$3='Invulblad - Leerlingprognoses'!$C$379,'Invulblad - Leerlingprognoses'!N380,IF($U$3='Invulblad - Leerlingprognoses'!$C$389,'Invulblad - Leerlingprognoses'!N390,IF($U$3='Invulblad - Leerlingprognoses'!$C$399,'Invulblad - Leerlingprognoses'!N400))))))))))))))))))))))))))))))))))))))))</f>
        <v>111</v>
      </c>
      <c r="T9" s="248">
        <f>IF($U$3='Invulblad - Leerlingprognoses'!$C$7,'Invulblad - Leerlingprognoses'!O8,IF($U$3='Invulblad - Leerlingprognoses'!$C$17,'Invulblad - Leerlingprognoses'!O18,IF($U$3='Invulblad - Leerlingprognoses'!$C$28,'Invulblad - Leerlingprognoses'!O29,IF($U$3='Invulblad - Leerlingprognoses'!$C$38,'Invulblad - Leerlingprognoses'!O39,IF($U$3='Invulblad - Leerlingprognoses'!$C$48,'Invulblad - Leerlingprognoses'!O49,IF($U$3='Invulblad - Leerlingprognoses'!$C$58,'Invulblad - Leerlingprognoses'!O59,IF($U$3='Invulblad - Leerlingprognoses'!$C$68,'Invulblad - Leerlingprognoses'!O69,IF($U$3='Invulblad - Leerlingprognoses'!$C$78,'Invulblad - Leerlingprognoses'!O79,IF($U$3='Invulblad - Leerlingprognoses'!$C$88,'Invulblad - Leerlingprognoses'!O89,IF($U$3='Invulblad - Leerlingprognoses'!$C$99,'Invulblad - Leerlingprognoses'!O100,IF($U$3='Invulblad - Leerlingprognoses'!$C$109,'Invulblad - Leerlingprognoses'!O110,IF($U$3='Invulblad - Leerlingprognoses'!$C$119,'Invulblad - Leerlingprognoses'!O120,IF($U$3='Invulblad - Leerlingprognoses'!$C$129,'Invulblad - Leerlingprognoses'!O130,IF($U$3='Invulblad - Leerlingprognoses'!$C$139,'Invulblad - Leerlingprognoses'!O140,IF($U$3='Invulblad - Leerlingprognoses'!$C$149,'Invulblad - Leerlingprognoses'!O150,IF($U$3='Invulblad - Leerlingprognoses'!$C$159,'Invulblad - Leerlingprognoses'!O160,IF($U$3='Invulblad - Leerlingprognoses'!$C$169,'Invulblad - Leerlingprognoses'!O170,IF($U$3='Invulblad - Leerlingprognoses'!$C$179,'Invulblad - Leerlingprognoses'!O180,IF($U$3='Invulblad - Leerlingprognoses'!$C$189,'Invulblad - Leerlingprognoses'!O190,IF($U$3='Invulblad - Leerlingprognoses'!$C$199,'Invulblad - Leerlingprognoses'!O200,IF($U$3='Invulblad - Leerlingprognoses'!$C$209,'Invulblad - Leerlingprognoses'!O210,IF($U$3='Invulblad - Leerlingprognoses'!$C$219,'Invulblad - Leerlingprognoses'!O220,IF($U$3='Invulblad - Leerlingprognoses'!$C$229,'Invulblad - Leerlingprognoses'!O230,IF($U$3='Invulblad - Leerlingprognoses'!$C$239,'Invulblad - Leerlingprognoses'!O240,IF($U$3='Invulblad - Leerlingprognoses'!$C$249,'Invulblad - Leerlingprognoses'!O250,IF($U$3='Invulblad - Leerlingprognoses'!$C$259,'Invulblad - Leerlingprognoses'!O260,IF($U$3='Invulblad - Leerlingprognoses'!$C$269,'Invulblad - Leerlingprognoses'!O270,IF($U$3='Invulblad - Leerlingprognoses'!$C$279,'Invulblad - Leerlingprognoses'!O280,IF($U$3='Invulblad - Leerlingprognoses'!$C$289,'Invulblad - Leerlingprognoses'!O290,IF($U$3='Invulblad - Leerlingprognoses'!$C$299,'Invulblad - Leerlingprognoses'!O300,IF($U$3='Invulblad - Leerlingprognoses'!$C$309,'Invulblad - Leerlingprognoses'!O310,IF($U$3='Invulblad - Leerlingprognoses'!$C$319,'Invulblad - Leerlingprognoses'!O320,IF($U$3='Invulblad - Leerlingprognoses'!$C$329,'Invulblad - Leerlingprognoses'!O330,IF($U$3='Invulblad - Leerlingprognoses'!$C$339,'Invulblad - Leerlingprognoses'!O340,IF($U$3='Invulblad - Leerlingprognoses'!$C$349,'Invulblad - Leerlingprognoses'!O350,IF($U$3='Invulblad - Leerlingprognoses'!$C$359,'Invulblad - Leerlingprognoses'!O360,IF($U$3='Invulblad - Leerlingprognoses'!$C$369,'Invulblad - Leerlingprognoses'!O370,IF($U$3='Invulblad - Leerlingprognoses'!$C$379,'Invulblad - Leerlingprognoses'!O380,IF($U$3='Invulblad - Leerlingprognoses'!$C$389,'Invulblad - Leerlingprognoses'!O390,IF($U$3='Invulblad - Leerlingprognoses'!$C$399,'Invulblad - Leerlingprognoses'!O400))))))))))))))))))))))))))))))))))))))))</f>
        <v>112</v>
      </c>
      <c r="U9" s="248">
        <f>IF($U$3='Invulblad - Leerlingprognoses'!$C$7,'Invulblad - Leerlingprognoses'!P8,IF($U$3='Invulblad - Leerlingprognoses'!$C$17,'Invulblad - Leerlingprognoses'!P18,IF($U$3='Invulblad - Leerlingprognoses'!$C$28,'Invulblad - Leerlingprognoses'!P29,IF($U$3='Invulblad - Leerlingprognoses'!$C$38,'Invulblad - Leerlingprognoses'!P39,IF($U$3='Invulblad - Leerlingprognoses'!$C$48,'Invulblad - Leerlingprognoses'!P49,IF($U$3='Invulblad - Leerlingprognoses'!$C$58,'Invulblad - Leerlingprognoses'!P59,IF($U$3='Invulblad - Leerlingprognoses'!$C$68,'Invulblad - Leerlingprognoses'!P69,IF($U$3='Invulblad - Leerlingprognoses'!$C$78,'Invulblad - Leerlingprognoses'!P79,IF($U$3='Invulblad - Leerlingprognoses'!$C$88,'Invulblad - Leerlingprognoses'!P89,IF($U$3='Invulblad - Leerlingprognoses'!$C$99,'Invulblad - Leerlingprognoses'!P100,IF($U$3='Invulblad - Leerlingprognoses'!$C$109,'Invulblad - Leerlingprognoses'!P110,IF($U$3='Invulblad - Leerlingprognoses'!$C$119,'Invulblad - Leerlingprognoses'!P120,IF($U$3='Invulblad - Leerlingprognoses'!$C$129,'Invulblad - Leerlingprognoses'!P130,IF($U$3='Invulblad - Leerlingprognoses'!$C$139,'Invulblad - Leerlingprognoses'!P140,IF($U$3='Invulblad - Leerlingprognoses'!$C$149,'Invulblad - Leerlingprognoses'!P150,IF($U$3='Invulblad - Leerlingprognoses'!$C$159,'Invulblad - Leerlingprognoses'!P160,IF($U$3='Invulblad - Leerlingprognoses'!$C$169,'Invulblad - Leerlingprognoses'!P170,IF($U$3='Invulblad - Leerlingprognoses'!$C$179,'Invulblad - Leerlingprognoses'!P180,IF($U$3='Invulblad - Leerlingprognoses'!$C$189,'Invulblad - Leerlingprognoses'!P190,IF($U$3='Invulblad - Leerlingprognoses'!$C$199,'Invulblad - Leerlingprognoses'!P200,IF($U$3='Invulblad - Leerlingprognoses'!$C$209,'Invulblad - Leerlingprognoses'!P210,IF($U$3='Invulblad - Leerlingprognoses'!$C$219,'Invulblad - Leerlingprognoses'!P220,IF($U$3='Invulblad - Leerlingprognoses'!$C$229,'Invulblad - Leerlingprognoses'!P230,IF($U$3='Invulblad - Leerlingprognoses'!$C$239,'Invulblad - Leerlingprognoses'!P240,IF($U$3='Invulblad - Leerlingprognoses'!$C$249,'Invulblad - Leerlingprognoses'!P250,IF($U$3='Invulblad - Leerlingprognoses'!$C$259,'Invulblad - Leerlingprognoses'!P260,IF($U$3='Invulblad - Leerlingprognoses'!$C$269,'Invulblad - Leerlingprognoses'!P270,IF($U$3='Invulblad - Leerlingprognoses'!$C$279,'Invulblad - Leerlingprognoses'!P280,IF($U$3='Invulblad - Leerlingprognoses'!$C$289,'Invulblad - Leerlingprognoses'!P290,IF($U$3='Invulblad - Leerlingprognoses'!$C$299,'Invulblad - Leerlingprognoses'!P300,IF($U$3='Invulblad - Leerlingprognoses'!$C$309,'Invulblad - Leerlingprognoses'!P310,IF($U$3='Invulblad - Leerlingprognoses'!$C$319,'Invulblad - Leerlingprognoses'!P320,IF($U$3='Invulblad - Leerlingprognoses'!$C$329,'Invulblad - Leerlingprognoses'!P330,IF($U$3='Invulblad - Leerlingprognoses'!$C$339,'Invulblad - Leerlingprognoses'!P340,IF($U$3='Invulblad - Leerlingprognoses'!$C$349,'Invulblad - Leerlingprognoses'!P350,IF($U$3='Invulblad - Leerlingprognoses'!$C$359,'Invulblad - Leerlingprognoses'!P360,IF($U$3='Invulblad - Leerlingprognoses'!$C$369,'Invulblad - Leerlingprognoses'!P370,IF($U$3='Invulblad - Leerlingprognoses'!$C$379,'Invulblad - Leerlingprognoses'!P380,IF($U$3='Invulblad - Leerlingprognoses'!$C$389,'Invulblad - Leerlingprognoses'!P390,IF($U$3='Invulblad - Leerlingprognoses'!$C$399,'Invulblad - Leerlingprognoses'!P400))))))))))))))))))))))))))))))))))))))))</f>
        <v>113</v>
      </c>
      <c r="V9" s="248">
        <f>IF($U$3='Invulblad - Leerlingprognoses'!$C$7,'Invulblad - Leerlingprognoses'!Q8,IF($U$3='Invulblad - Leerlingprognoses'!$C$17,'Invulblad - Leerlingprognoses'!Q18,IF($U$3='Invulblad - Leerlingprognoses'!$C$28,'Invulblad - Leerlingprognoses'!Q29,IF($U$3='Invulblad - Leerlingprognoses'!$C$38,'Invulblad - Leerlingprognoses'!Q39,IF($U$3='Invulblad - Leerlingprognoses'!$C$48,'Invulblad - Leerlingprognoses'!Q49,IF($U$3='Invulblad - Leerlingprognoses'!$C$58,'Invulblad - Leerlingprognoses'!Q59,IF($U$3='Invulblad - Leerlingprognoses'!$C$68,'Invulblad - Leerlingprognoses'!Q69,IF($U$3='Invulblad - Leerlingprognoses'!$C$78,'Invulblad - Leerlingprognoses'!Q79,IF($U$3='Invulblad - Leerlingprognoses'!$C$88,'Invulblad - Leerlingprognoses'!Q89,IF($U$3='Invulblad - Leerlingprognoses'!$C$99,'Invulblad - Leerlingprognoses'!Q100,IF($U$3='Invulblad - Leerlingprognoses'!$C$109,'Invulblad - Leerlingprognoses'!Q110,IF($U$3='Invulblad - Leerlingprognoses'!$C$119,'Invulblad - Leerlingprognoses'!Q120,IF($U$3='Invulblad - Leerlingprognoses'!$C$129,'Invulblad - Leerlingprognoses'!Q130,IF($U$3='Invulblad - Leerlingprognoses'!$C$139,'Invulblad - Leerlingprognoses'!Q140,IF($U$3='Invulblad - Leerlingprognoses'!$C$149,'Invulblad - Leerlingprognoses'!Q150,IF($U$3='Invulblad - Leerlingprognoses'!$C$159,'Invulblad - Leerlingprognoses'!Q160,IF($U$3='Invulblad - Leerlingprognoses'!$C$169,'Invulblad - Leerlingprognoses'!Q170,IF($U$3='Invulblad - Leerlingprognoses'!$C$179,'Invulblad - Leerlingprognoses'!Q180,IF($U$3='Invulblad - Leerlingprognoses'!$C$189,'Invulblad - Leerlingprognoses'!Q190,IF($U$3='Invulblad - Leerlingprognoses'!$C$199,'Invulblad - Leerlingprognoses'!Q200,IF($U$3='Invulblad - Leerlingprognoses'!$C$209,'Invulblad - Leerlingprognoses'!Q210,IF($U$3='Invulblad - Leerlingprognoses'!$C$219,'Invulblad - Leerlingprognoses'!Q220,IF($U$3='Invulblad - Leerlingprognoses'!$C$229,'Invulblad - Leerlingprognoses'!Q230,IF($U$3='Invulblad - Leerlingprognoses'!$C$239,'Invulblad - Leerlingprognoses'!Q240,IF($U$3='Invulblad - Leerlingprognoses'!$C$249,'Invulblad - Leerlingprognoses'!Q250,IF($U$3='Invulblad - Leerlingprognoses'!$C$259,'Invulblad - Leerlingprognoses'!Q260,IF($U$3='Invulblad - Leerlingprognoses'!$C$269,'Invulblad - Leerlingprognoses'!Q270,IF($U$3='Invulblad - Leerlingprognoses'!$C$279,'Invulblad - Leerlingprognoses'!Q280,IF($U$3='Invulblad - Leerlingprognoses'!$C$289,'Invulblad - Leerlingprognoses'!Q290,IF($U$3='Invulblad - Leerlingprognoses'!$C$299,'Invulblad - Leerlingprognoses'!Q300,IF($U$3='Invulblad - Leerlingprognoses'!$C$309,'Invulblad - Leerlingprognoses'!Q310,IF($U$3='Invulblad - Leerlingprognoses'!$C$319,'Invulblad - Leerlingprognoses'!Q320,IF($U$3='Invulblad - Leerlingprognoses'!$C$329,'Invulblad - Leerlingprognoses'!Q330,IF($U$3='Invulblad - Leerlingprognoses'!$C$339,'Invulblad - Leerlingprognoses'!Q340,IF($U$3='Invulblad - Leerlingprognoses'!$C$349,'Invulblad - Leerlingprognoses'!Q350,IF($U$3='Invulblad - Leerlingprognoses'!$C$359,'Invulblad - Leerlingprognoses'!Q360,IF($U$3='Invulblad - Leerlingprognoses'!$C$369,'Invulblad - Leerlingprognoses'!Q370,IF($U$3='Invulblad - Leerlingprognoses'!$C$379,'Invulblad - Leerlingprognoses'!Q380,IF($U$3='Invulblad - Leerlingprognoses'!$C$389,'Invulblad - Leerlingprognoses'!Q390,IF($U$3='Invulblad - Leerlingprognoses'!$C$399,'Invulblad - Leerlingprognoses'!Q400))))))))))))))))))))))))))))))))))))))))</f>
        <v>113</v>
      </c>
      <c r="W9" s="248">
        <f>IF($U$3='Invulblad - Leerlingprognoses'!$C$7,'Invulblad - Leerlingprognoses'!R8,IF($U$3='Invulblad - Leerlingprognoses'!$C$17,'Invulblad - Leerlingprognoses'!R18,IF($U$3='Invulblad - Leerlingprognoses'!$C$28,'Invulblad - Leerlingprognoses'!R29,IF($U$3='Invulblad - Leerlingprognoses'!$C$38,'Invulblad - Leerlingprognoses'!R39,IF($U$3='Invulblad - Leerlingprognoses'!$C$48,'Invulblad - Leerlingprognoses'!R49,IF($U$3='Invulblad - Leerlingprognoses'!$C$58,'Invulblad - Leerlingprognoses'!R59,IF($U$3='Invulblad - Leerlingprognoses'!$C$68,'Invulblad - Leerlingprognoses'!R69,IF($U$3='Invulblad - Leerlingprognoses'!$C$78,'Invulblad - Leerlingprognoses'!R79,IF($U$3='Invulblad - Leerlingprognoses'!$C$88,'Invulblad - Leerlingprognoses'!R89,IF($U$3='Invulblad - Leerlingprognoses'!$C$99,'Invulblad - Leerlingprognoses'!R100,IF($U$3='Invulblad - Leerlingprognoses'!$C$109,'Invulblad - Leerlingprognoses'!R110,IF($U$3='Invulblad - Leerlingprognoses'!$C$119,'Invulblad - Leerlingprognoses'!R120,IF($U$3='Invulblad - Leerlingprognoses'!$C$129,'Invulblad - Leerlingprognoses'!R130,IF($U$3='Invulblad - Leerlingprognoses'!$C$139,'Invulblad - Leerlingprognoses'!R140,IF($U$3='Invulblad - Leerlingprognoses'!$C$149,'Invulblad - Leerlingprognoses'!R150,IF($U$3='Invulblad - Leerlingprognoses'!$C$159,'Invulblad - Leerlingprognoses'!R160,IF($U$3='Invulblad - Leerlingprognoses'!$C$169,'Invulblad - Leerlingprognoses'!R170,IF($U$3='Invulblad - Leerlingprognoses'!$C$179,'Invulblad - Leerlingprognoses'!R180,IF($U$3='Invulblad - Leerlingprognoses'!$C$189,'Invulblad - Leerlingprognoses'!R190,IF($U$3='Invulblad - Leerlingprognoses'!$C$199,'Invulblad - Leerlingprognoses'!R200,IF($U$3='Invulblad - Leerlingprognoses'!$C$209,'Invulblad - Leerlingprognoses'!R210,IF($U$3='Invulblad - Leerlingprognoses'!$C$219,'Invulblad - Leerlingprognoses'!R220,IF($U$3='Invulblad - Leerlingprognoses'!$C$229,'Invulblad - Leerlingprognoses'!R230,IF($U$3='Invulblad - Leerlingprognoses'!$C$239,'Invulblad - Leerlingprognoses'!R240,IF($U$3='Invulblad - Leerlingprognoses'!$C$249,'Invulblad - Leerlingprognoses'!R250,IF($U$3='Invulblad - Leerlingprognoses'!$C$259,'Invulblad - Leerlingprognoses'!R260,IF($U$3='Invulblad - Leerlingprognoses'!$C$269,'Invulblad - Leerlingprognoses'!R270,IF($U$3='Invulblad - Leerlingprognoses'!$C$279,'Invulblad - Leerlingprognoses'!R280,IF($U$3='Invulblad - Leerlingprognoses'!$C$289,'Invulblad - Leerlingprognoses'!R290,IF($U$3='Invulblad - Leerlingprognoses'!$C$299,'Invulblad - Leerlingprognoses'!R300,IF($U$3='Invulblad - Leerlingprognoses'!$C$309,'Invulblad - Leerlingprognoses'!R310,IF($U$3='Invulblad - Leerlingprognoses'!$C$319,'Invulblad - Leerlingprognoses'!R320,IF($U$3='Invulblad - Leerlingprognoses'!$C$329,'Invulblad - Leerlingprognoses'!R330,IF($U$3='Invulblad - Leerlingprognoses'!$C$339,'Invulblad - Leerlingprognoses'!R340,IF($U$3='Invulblad - Leerlingprognoses'!$C$349,'Invulblad - Leerlingprognoses'!R350,IF($U$3='Invulblad - Leerlingprognoses'!$C$359,'Invulblad - Leerlingprognoses'!R360,IF($U$3='Invulblad - Leerlingprognoses'!$C$369,'Invulblad - Leerlingprognoses'!R370,IF($U$3='Invulblad - Leerlingprognoses'!$C$379,'Invulblad - Leerlingprognoses'!R380,IF($U$3='Invulblad - Leerlingprognoses'!$C$389,'Invulblad - Leerlingprognoses'!R390,IF($U$3='Invulblad - Leerlingprognoses'!$C$399,'Invulblad - Leerlingprognoses'!R400))))))))))))))))))))))))))))))))))))))))</f>
        <v>112</v>
      </c>
      <c r="X9" s="49"/>
      <c r="Y9" s="50"/>
      <c r="Z9" s="8"/>
      <c r="AA9" s="12"/>
    </row>
    <row r="10" spans="1:112" ht="14.1" customHeight="1" x14ac:dyDescent="0.3">
      <c r="B10" s="8"/>
      <c r="C10" s="29"/>
      <c r="D10" s="30"/>
      <c r="E10" s="33" t="s">
        <v>2</v>
      </c>
      <c r="F10" s="33"/>
      <c r="G10" s="33"/>
      <c r="H10" s="47"/>
      <c r="I10" s="248">
        <f>IF($U$3='Invulblad - Leerlingprognoses'!$C$7,'Invulblad - Leerlingprognoses'!G9,IF($U$3='Invulblad - Leerlingprognoses'!$C$17,'Invulblad - Leerlingprognoses'!G19,IF($U$3='Invulblad - Leerlingprognoses'!$C$28,'Invulblad - Leerlingprognoses'!G30,IF($U$3='Invulblad - Leerlingprognoses'!$C$38,'Invulblad - Leerlingprognoses'!G40,IF($U$3='Invulblad - Leerlingprognoses'!$C$48,'Invulblad - Leerlingprognoses'!G50,IF($U$3='Invulblad - Leerlingprognoses'!$C$58,'Invulblad - Leerlingprognoses'!G60,IF($U$3='Invulblad - Leerlingprognoses'!$C$68,'Invulblad - Leerlingprognoses'!G70,IF($U$3='Invulblad - Leerlingprognoses'!$C$78,'Invulblad - Leerlingprognoses'!G80,IF($U$3='Invulblad - Leerlingprognoses'!$C$88,'Invulblad - Leerlingprognoses'!G90,IF($U$3='Invulblad - Leerlingprognoses'!$C$99,'Invulblad - Leerlingprognoses'!G101,IF($U$3='Invulblad - Leerlingprognoses'!$C$109,'Invulblad - Leerlingprognoses'!G111,IF($U$3='Invulblad - Leerlingprognoses'!$C$119,'Invulblad - Leerlingprognoses'!G121,IF($U$3='Invulblad - Leerlingprognoses'!$C$129,'Invulblad - Leerlingprognoses'!G131,IF($U$3='Invulblad - Leerlingprognoses'!$C$139,'Invulblad - Leerlingprognoses'!G141,IF($U$3='Invulblad - Leerlingprognoses'!$C$149,'Invulblad - Leerlingprognoses'!G151,IF($U$3='Invulblad - Leerlingprognoses'!$C$159,'Invulblad - Leerlingprognoses'!G161,IF($U$3='Invulblad - Leerlingprognoses'!$C$169,'Invulblad - Leerlingprognoses'!G171,IF($U$3='Invulblad - Leerlingprognoses'!$C$179,'Invulblad - Leerlingprognoses'!G181,IF($U$3='Invulblad - Leerlingprognoses'!$C$189,'Invulblad - Leerlingprognoses'!G191,IF($U$3='Invulblad - Leerlingprognoses'!$C$199,'Invulblad - Leerlingprognoses'!G201,IF($U$3='Invulblad - Leerlingprognoses'!$C$209,'Invulblad - Leerlingprognoses'!G211,IF($U$3='Invulblad - Leerlingprognoses'!$C$219,'Invulblad - Leerlingprognoses'!G221,IF($U$3='Invulblad - Leerlingprognoses'!$C$229,'Invulblad - Leerlingprognoses'!G231,IF($U$3='Invulblad - Leerlingprognoses'!$C$239,'Invulblad - Leerlingprognoses'!G241,IF($U$3='Invulblad - Leerlingprognoses'!$C$249,'Invulblad - Leerlingprognoses'!G251,IF($U$3='Invulblad - Leerlingprognoses'!$C$259,'Invulblad - Leerlingprognoses'!G261,IF($U$3='Invulblad - Leerlingprognoses'!$C$269,'Invulblad - Leerlingprognoses'!G271,IF($U$3='Invulblad - Leerlingprognoses'!$C$279,'Invulblad - Leerlingprognoses'!G281,IF($U$3='Invulblad - Leerlingprognoses'!$C$289,'Invulblad - Leerlingprognoses'!G291,IF($U$3='Invulblad - Leerlingprognoses'!$C$299,'Invulblad - Leerlingprognoses'!G301,IF($U$3='Invulblad - Leerlingprognoses'!$C$309,'Invulblad - Leerlingprognoses'!G311,IF($U$3='Invulblad - Leerlingprognoses'!$C$319,'Invulblad - Leerlingprognoses'!G321,IF($U$3='Invulblad - Leerlingprognoses'!$C$329,'Invulblad - Leerlingprognoses'!G331,IF($U$3='Invulblad - Leerlingprognoses'!$C$339,'Invulblad - Leerlingprognoses'!G341,IF($U$3='Invulblad - Leerlingprognoses'!$C$349,'Invulblad - Leerlingprognoses'!G351,IF($U$3='Invulblad - Leerlingprognoses'!$C$359,'Invulblad - Leerlingprognoses'!G361,IF($U$3='Invulblad - Leerlingprognoses'!$C$369,'Invulblad - Leerlingprognoses'!G371,IF($U$3='Invulblad - Leerlingprognoses'!$C$379,'Invulblad - Leerlingprognoses'!G381,IF($U$3='Invulblad - Leerlingprognoses'!$C$389,'Invulblad - Leerlingprognoses'!G391,IF($U$3='Invulblad - Leerlingprognoses'!$C$399,'Invulblad - Leerlingprognoses'!G401))))))))))))))))))))))))))))))))))))))))</f>
        <v>111</v>
      </c>
      <c r="J10" s="248">
        <f>IF($U$3='Invulblad - Leerlingprognoses'!$C$7,'Invulblad - Leerlingprognoses'!I9,IF($U$3='Invulblad - Leerlingprognoses'!$C$17,'Invulblad - Leerlingprognoses'!I19,IF($U$3='Invulblad - Leerlingprognoses'!$C$28,'Invulblad - Leerlingprognoses'!I30,IF($U$3='Invulblad - Leerlingprognoses'!$C$38,'Invulblad - Leerlingprognoses'!I40,IF($U$3='Invulblad - Leerlingprognoses'!$C$48,'Invulblad - Leerlingprognoses'!I50,IF($U$3='Invulblad - Leerlingprognoses'!$C$58,'Invulblad - Leerlingprognoses'!I60,IF($U$3='Invulblad - Leerlingprognoses'!$C$68,'Invulblad - Leerlingprognoses'!I70,IF($U$3='Invulblad - Leerlingprognoses'!$C$78,'Invulblad - Leerlingprognoses'!I80,IF($U$3='Invulblad - Leerlingprognoses'!$C$88,'Invulblad - Leerlingprognoses'!I90,IF($U$3='Invulblad - Leerlingprognoses'!$C$99,'Invulblad - Leerlingprognoses'!I101,IF($U$3='Invulblad - Leerlingprognoses'!$C$109,'Invulblad - Leerlingprognoses'!I111,IF($U$3='Invulblad - Leerlingprognoses'!$C$119,'Invulblad - Leerlingprognoses'!I121,IF($U$3='Invulblad - Leerlingprognoses'!$C$129,'Invulblad - Leerlingprognoses'!I131,IF($U$3='Invulblad - Leerlingprognoses'!$C$139,'Invulblad - Leerlingprognoses'!I141,IF($U$3='Invulblad - Leerlingprognoses'!$C$149,'Invulblad - Leerlingprognoses'!I151,IF($U$3='Invulblad - Leerlingprognoses'!$C$159,'Invulblad - Leerlingprognoses'!I161,IF($U$3='Invulblad - Leerlingprognoses'!$C$169,'Invulblad - Leerlingprognoses'!I171,IF($U$3='Invulblad - Leerlingprognoses'!$C$179,'Invulblad - Leerlingprognoses'!I181,IF($U$3='Invulblad - Leerlingprognoses'!$C$189,'Invulblad - Leerlingprognoses'!I191,IF($U$3='Invulblad - Leerlingprognoses'!$C$199,'Invulblad - Leerlingprognoses'!I201,IF($U$3='Invulblad - Leerlingprognoses'!$C$209,'Invulblad - Leerlingprognoses'!I211,IF($U$3='Invulblad - Leerlingprognoses'!$C$219,'Invulblad - Leerlingprognoses'!I221,IF($U$3='Invulblad - Leerlingprognoses'!$C$229,'Invulblad - Leerlingprognoses'!I231,IF($U$3='Invulblad - Leerlingprognoses'!$C$239,'Invulblad - Leerlingprognoses'!I241,IF($U$3='Invulblad - Leerlingprognoses'!$C$249,'Invulblad - Leerlingprognoses'!I251,IF($U$3='Invulblad - Leerlingprognoses'!$C$259,'Invulblad - Leerlingprognoses'!I261,IF($U$3='Invulblad - Leerlingprognoses'!$C$269,'Invulblad - Leerlingprognoses'!I271,IF($U$3='Invulblad - Leerlingprognoses'!$C$279,'Invulblad - Leerlingprognoses'!I281,IF($U$3='Invulblad - Leerlingprognoses'!$C$289,'Invulblad - Leerlingprognoses'!I291,IF($U$3='Invulblad - Leerlingprognoses'!$C$299,'Invulblad - Leerlingprognoses'!I301,IF($U$3='Invulblad - Leerlingprognoses'!$C$309,'Invulblad - Leerlingprognoses'!I311,IF($U$3='Invulblad - Leerlingprognoses'!$C$319,'Invulblad - Leerlingprognoses'!I321,IF($U$3='Invulblad - Leerlingprognoses'!$C$329,'Invulblad - Leerlingprognoses'!I331,IF($U$3='Invulblad - Leerlingprognoses'!$C$339,'Invulblad - Leerlingprognoses'!I341,IF($U$3='Invulblad - Leerlingprognoses'!$C$349,'Invulblad - Leerlingprognoses'!I351,IF($U$3='Invulblad - Leerlingprognoses'!$C$359,'Invulblad - Leerlingprognoses'!I361,IF($U$3='Invulblad - Leerlingprognoses'!$C$369,'Invulblad - Leerlingprognoses'!I371,IF($U$3='Invulblad - Leerlingprognoses'!$C$379,'Invulblad - Leerlingprognoses'!I381,IF($U$3='Invulblad - Leerlingprognoses'!$C$389,'Invulblad - Leerlingprognoses'!I391,IF($U$3='Invulblad - Leerlingprognoses'!$C$399,'Invulblad - Leerlingprognoses'!I401))))))))))))))))))))))))))))))))))))))))</f>
        <v>110</v>
      </c>
      <c r="K10" s="48"/>
      <c r="L10" s="30"/>
      <c r="M10" s="12"/>
      <c r="N10" s="32"/>
      <c r="O10" s="248">
        <f>IF($U$3='Invulblad - Leerlingprognoses'!$C$7,'Invulblad - Leerlingprognoses'!J9,IF($U$3='Invulblad - Leerlingprognoses'!$C$17,'Invulblad - Leerlingprognoses'!J19,IF($U$3='Invulblad - Leerlingprognoses'!$C$28,'Invulblad - Leerlingprognoses'!J30,IF($U$3='Invulblad - Leerlingprognoses'!$C$38,'Invulblad - Leerlingprognoses'!J40,IF($U$3='Invulblad - Leerlingprognoses'!$C$48,'Invulblad - Leerlingprognoses'!J50,IF($U$3='Invulblad - Leerlingprognoses'!$C$58,'Invulblad - Leerlingprognoses'!J60,IF($U$3='Invulblad - Leerlingprognoses'!$C$68,'Invulblad - Leerlingprognoses'!J70,IF($U$3='Invulblad - Leerlingprognoses'!$C$78,'Invulblad - Leerlingprognoses'!J80,IF($U$3='Invulblad - Leerlingprognoses'!$C$88,'Invulblad - Leerlingprognoses'!J90,IF($U$3='Invulblad - Leerlingprognoses'!$C$99,'Invulblad - Leerlingprognoses'!J101,IF($U$3='Invulblad - Leerlingprognoses'!$C$109,'Invulblad - Leerlingprognoses'!J111,IF($U$3='Invulblad - Leerlingprognoses'!$C$119,'Invulblad - Leerlingprognoses'!J121,IF($U$3='Invulblad - Leerlingprognoses'!$C$129,'Invulblad - Leerlingprognoses'!J131,IF($U$3='Invulblad - Leerlingprognoses'!$C$139,'Invulblad - Leerlingprognoses'!J141,IF($U$3='Invulblad - Leerlingprognoses'!$C$149,'Invulblad - Leerlingprognoses'!J151,IF($U$3='Invulblad - Leerlingprognoses'!$C$159,'Invulblad - Leerlingprognoses'!J161,IF($U$3='Invulblad - Leerlingprognoses'!$C$169,'Invulblad - Leerlingprognoses'!J171,IF($U$3='Invulblad - Leerlingprognoses'!$C$179,'Invulblad - Leerlingprognoses'!J181,IF($U$3='Invulblad - Leerlingprognoses'!$C$189,'Invulblad - Leerlingprognoses'!J191,IF($U$3='Invulblad - Leerlingprognoses'!$C$199,'Invulblad - Leerlingprognoses'!J201,IF($U$3='Invulblad - Leerlingprognoses'!$C$209,'Invulblad - Leerlingprognoses'!J211,IF($U$3='Invulblad - Leerlingprognoses'!$C$219,'Invulblad - Leerlingprognoses'!J221,IF($U$3='Invulblad - Leerlingprognoses'!$C$229,'Invulblad - Leerlingprognoses'!J231,IF($U$3='Invulblad - Leerlingprognoses'!$C$239,'Invulblad - Leerlingprognoses'!J241,IF($U$3='Invulblad - Leerlingprognoses'!$C$249,'Invulblad - Leerlingprognoses'!J251,IF($U$3='Invulblad - Leerlingprognoses'!$C$259,'Invulblad - Leerlingprognoses'!J261,IF($U$3='Invulblad - Leerlingprognoses'!$C$269,'Invulblad - Leerlingprognoses'!J271,IF($U$3='Invulblad - Leerlingprognoses'!$C$279,'Invulblad - Leerlingprognoses'!J281,IF($U$3='Invulblad - Leerlingprognoses'!$C$289,'Invulblad - Leerlingprognoses'!J291,IF($U$3='Invulblad - Leerlingprognoses'!$C$299,'Invulblad - Leerlingprognoses'!J301,IF($U$3='Invulblad - Leerlingprognoses'!$C$309,'Invulblad - Leerlingprognoses'!J311,IF($U$3='Invulblad - Leerlingprognoses'!$C$319,'Invulblad - Leerlingprognoses'!J321,IF($U$3='Invulblad - Leerlingprognoses'!$C$329,'Invulblad - Leerlingprognoses'!J331,IF($U$3='Invulblad - Leerlingprognoses'!$C$339,'Invulblad - Leerlingprognoses'!J341,IF($U$3='Invulblad - Leerlingprognoses'!$C$349,'Invulblad - Leerlingprognoses'!J351,IF($U$3='Invulblad - Leerlingprognoses'!$C$359,'Invulblad - Leerlingprognoses'!J361,IF($U$3='Invulblad - Leerlingprognoses'!$C$369,'Invulblad - Leerlingprognoses'!J371,IF($U$3='Invulblad - Leerlingprognoses'!$C$379,'Invulblad - Leerlingprognoses'!J381,IF($U$3='Invulblad - Leerlingprognoses'!$C$389,'Invulblad - Leerlingprognoses'!J391,IF($U$3='Invulblad - Leerlingprognoses'!$C$399,'Invulblad - Leerlingprognoses'!J401))))))))))))))))))))))))))))))))))))))))</f>
        <v>110</v>
      </c>
      <c r="P10" s="248">
        <f>IF($U$3='Invulblad - Leerlingprognoses'!$C$7,'Invulblad - Leerlingprognoses'!K9,IF($U$3='Invulblad - Leerlingprognoses'!$C$17,'Invulblad - Leerlingprognoses'!K19,IF($U$3='Invulblad - Leerlingprognoses'!$C$28,'Invulblad - Leerlingprognoses'!K30,IF($U$3='Invulblad - Leerlingprognoses'!$C$38,'Invulblad - Leerlingprognoses'!K40,IF($U$3='Invulblad - Leerlingprognoses'!$C$48,'Invulblad - Leerlingprognoses'!K50,IF($U$3='Invulblad - Leerlingprognoses'!$C$58,'Invulblad - Leerlingprognoses'!K60,IF($U$3='Invulblad - Leerlingprognoses'!$C$68,'Invulblad - Leerlingprognoses'!K70,IF($U$3='Invulblad - Leerlingprognoses'!$C$78,'Invulblad - Leerlingprognoses'!K80,IF($U$3='Invulblad - Leerlingprognoses'!$C$88,'Invulblad - Leerlingprognoses'!K90,IF($U$3='Invulblad - Leerlingprognoses'!$C$99,'Invulblad - Leerlingprognoses'!K101,IF($U$3='Invulblad - Leerlingprognoses'!$C$109,'Invulblad - Leerlingprognoses'!K111,IF($U$3='Invulblad - Leerlingprognoses'!$C$119,'Invulblad - Leerlingprognoses'!K121,IF($U$3='Invulblad - Leerlingprognoses'!$C$129,'Invulblad - Leerlingprognoses'!K131,IF($U$3='Invulblad - Leerlingprognoses'!$C$139,'Invulblad - Leerlingprognoses'!K141,IF($U$3='Invulblad - Leerlingprognoses'!$C$149,'Invulblad - Leerlingprognoses'!K151,IF($U$3='Invulblad - Leerlingprognoses'!$C$159,'Invulblad - Leerlingprognoses'!K161,IF($U$3='Invulblad - Leerlingprognoses'!$C$169,'Invulblad - Leerlingprognoses'!K171,IF($U$3='Invulblad - Leerlingprognoses'!$C$179,'Invulblad - Leerlingprognoses'!K181,IF($U$3='Invulblad - Leerlingprognoses'!$C$189,'Invulblad - Leerlingprognoses'!K191,IF($U$3='Invulblad - Leerlingprognoses'!$C$199,'Invulblad - Leerlingprognoses'!K201,IF($U$3='Invulblad - Leerlingprognoses'!$C$209,'Invulblad - Leerlingprognoses'!K211,IF($U$3='Invulblad - Leerlingprognoses'!$C$219,'Invulblad - Leerlingprognoses'!K221,IF($U$3='Invulblad - Leerlingprognoses'!$C$229,'Invulblad - Leerlingprognoses'!K231,IF($U$3='Invulblad - Leerlingprognoses'!$C$239,'Invulblad - Leerlingprognoses'!K241,IF($U$3='Invulblad - Leerlingprognoses'!$C$249,'Invulblad - Leerlingprognoses'!K251,IF($U$3='Invulblad - Leerlingprognoses'!$C$259,'Invulblad - Leerlingprognoses'!K261,IF($U$3='Invulblad - Leerlingprognoses'!$C$269,'Invulblad - Leerlingprognoses'!K271,IF($U$3='Invulblad - Leerlingprognoses'!$C$279,'Invulblad - Leerlingprognoses'!K281,IF($U$3='Invulblad - Leerlingprognoses'!$C$289,'Invulblad - Leerlingprognoses'!K291,IF($U$3='Invulblad - Leerlingprognoses'!$C$299,'Invulblad - Leerlingprognoses'!K301,IF($U$3='Invulblad - Leerlingprognoses'!$C$309,'Invulblad - Leerlingprognoses'!K311,IF($U$3='Invulblad - Leerlingprognoses'!$C$319,'Invulblad - Leerlingprognoses'!K321,IF($U$3='Invulblad - Leerlingprognoses'!$C$329,'Invulblad - Leerlingprognoses'!K331,IF($U$3='Invulblad - Leerlingprognoses'!$C$339,'Invulblad - Leerlingprognoses'!K341,IF($U$3='Invulblad - Leerlingprognoses'!$C$349,'Invulblad - Leerlingprognoses'!K351,IF($U$3='Invulblad - Leerlingprognoses'!$C$359,'Invulblad - Leerlingprognoses'!K361,IF($U$3='Invulblad - Leerlingprognoses'!$C$369,'Invulblad - Leerlingprognoses'!K371,IF($U$3='Invulblad - Leerlingprognoses'!$C$379,'Invulblad - Leerlingprognoses'!K381,IF($U$3='Invulblad - Leerlingprognoses'!$C$389,'Invulblad - Leerlingprognoses'!K391,IF($U$3='Invulblad - Leerlingprognoses'!$C$399,'Invulblad - Leerlingprognoses'!K401))))))))))))))))))))))))))))))))))))))))</f>
        <v>108</v>
      </c>
      <c r="Q10" s="248">
        <f>IF($U$3='Invulblad - Leerlingprognoses'!$C$7,'Invulblad - Leerlingprognoses'!L9,IF($U$3='Invulblad - Leerlingprognoses'!$C$17,'Invulblad - Leerlingprognoses'!L19,IF($U$3='Invulblad - Leerlingprognoses'!$C$28,'Invulblad - Leerlingprognoses'!L30,IF($U$3='Invulblad - Leerlingprognoses'!$C$38,'Invulblad - Leerlingprognoses'!L40,IF($U$3='Invulblad - Leerlingprognoses'!$C$48,'Invulblad - Leerlingprognoses'!L50,IF($U$3='Invulblad - Leerlingprognoses'!$C$58,'Invulblad - Leerlingprognoses'!L60,IF($U$3='Invulblad - Leerlingprognoses'!$C$68,'Invulblad - Leerlingprognoses'!L70,IF($U$3='Invulblad - Leerlingprognoses'!$C$78,'Invulblad - Leerlingprognoses'!L80,IF($U$3='Invulblad - Leerlingprognoses'!$C$88,'Invulblad - Leerlingprognoses'!L90,IF($U$3='Invulblad - Leerlingprognoses'!$C$99,'Invulblad - Leerlingprognoses'!L101,IF($U$3='Invulblad - Leerlingprognoses'!$C$109,'Invulblad - Leerlingprognoses'!L111,IF($U$3='Invulblad - Leerlingprognoses'!$C$119,'Invulblad - Leerlingprognoses'!L121,IF($U$3='Invulblad - Leerlingprognoses'!$C$129,'Invulblad - Leerlingprognoses'!L131,IF($U$3='Invulblad - Leerlingprognoses'!$C$139,'Invulblad - Leerlingprognoses'!L141,IF($U$3='Invulblad - Leerlingprognoses'!$C$149,'Invulblad - Leerlingprognoses'!L151,IF($U$3='Invulblad - Leerlingprognoses'!$C$159,'Invulblad - Leerlingprognoses'!L161,IF($U$3='Invulblad - Leerlingprognoses'!$C$169,'Invulblad - Leerlingprognoses'!L171,IF($U$3='Invulblad - Leerlingprognoses'!$C$179,'Invulblad - Leerlingprognoses'!L181,IF($U$3='Invulblad - Leerlingprognoses'!$C$189,'Invulblad - Leerlingprognoses'!L191,IF($U$3='Invulblad - Leerlingprognoses'!$C$199,'Invulblad - Leerlingprognoses'!L201,IF($U$3='Invulblad - Leerlingprognoses'!$C$209,'Invulblad - Leerlingprognoses'!L211,IF($U$3='Invulblad - Leerlingprognoses'!$C$219,'Invulblad - Leerlingprognoses'!L221,IF($U$3='Invulblad - Leerlingprognoses'!$C$229,'Invulblad - Leerlingprognoses'!L231,IF($U$3='Invulblad - Leerlingprognoses'!$C$239,'Invulblad - Leerlingprognoses'!L241,IF($U$3='Invulblad - Leerlingprognoses'!$C$249,'Invulblad - Leerlingprognoses'!L251,IF($U$3='Invulblad - Leerlingprognoses'!$C$259,'Invulblad - Leerlingprognoses'!L261,IF($U$3='Invulblad - Leerlingprognoses'!$C$269,'Invulblad - Leerlingprognoses'!L271,IF($U$3='Invulblad - Leerlingprognoses'!$C$279,'Invulblad - Leerlingprognoses'!L281,IF($U$3='Invulblad - Leerlingprognoses'!$C$289,'Invulblad - Leerlingprognoses'!L291,IF($U$3='Invulblad - Leerlingprognoses'!$C$299,'Invulblad - Leerlingprognoses'!L301,IF($U$3='Invulblad - Leerlingprognoses'!$C$309,'Invulblad - Leerlingprognoses'!L311,IF($U$3='Invulblad - Leerlingprognoses'!$C$319,'Invulblad - Leerlingprognoses'!L321,IF($U$3='Invulblad - Leerlingprognoses'!$C$329,'Invulblad - Leerlingprognoses'!L331,IF($U$3='Invulblad - Leerlingprognoses'!$C$339,'Invulblad - Leerlingprognoses'!L341,IF($U$3='Invulblad - Leerlingprognoses'!$C$349,'Invulblad - Leerlingprognoses'!L351,IF($U$3='Invulblad - Leerlingprognoses'!$C$359,'Invulblad - Leerlingprognoses'!L361,IF($U$3='Invulblad - Leerlingprognoses'!$C$369,'Invulblad - Leerlingprognoses'!L371,IF($U$3='Invulblad - Leerlingprognoses'!$C$379,'Invulblad - Leerlingprognoses'!L381,IF($U$3='Invulblad - Leerlingprognoses'!$C$389,'Invulblad - Leerlingprognoses'!L391,IF($U$3='Invulblad - Leerlingprognoses'!$C$399,'Invulblad - Leerlingprognoses'!L401))))))))))))))))))))))))))))))))))))))))</f>
        <v>104</v>
      </c>
      <c r="R10" s="248">
        <f>IF($U$3='Invulblad - Leerlingprognoses'!$C$7,'Invulblad - Leerlingprognoses'!M9,IF($U$3='Invulblad - Leerlingprognoses'!$C$17,'Invulblad - Leerlingprognoses'!M19,IF($U$3='Invulblad - Leerlingprognoses'!$C$28,'Invulblad - Leerlingprognoses'!M30,IF($U$3='Invulblad - Leerlingprognoses'!$C$38,'Invulblad - Leerlingprognoses'!M40,IF($U$3='Invulblad - Leerlingprognoses'!$C$48,'Invulblad - Leerlingprognoses'!M50,IF($U$3='Invulblad - Leerlingprognoses'!$C$58,'Invulblad - Leerlingprognoses'!M60,IF($U$3='Invulblad - Leerlingprognoses'!$C$68,'Invulblad - Leerlingprognoses'!M70,IF($U$3='Invulblad - Leerlingprognoses'!$C$78,'Invulblad - Leerlingprognoses'!M80,IF($U$3='Invulblad - Leerlingprognoses'!$C$88,'Invulblad - Leerlingprognoses'!M90,IF($U$3='Invulblad - Leerlingprognoses'!$C$99,'Invulblad - Leerlingprognoses'!M101,IF($U$3='Invulblad - Leerlingprognoses'!$C$109,'Invulblad - Leerlingprognoses'!M111,IF($U$3='Invulblad - Leerlingprognoses'!$C$119,'Invulblad - Leerlingprognoses'!M121,IF($U$3='Invulblad - Leerlingprognoses'!$C$129,'Invulblad - Leerlingprognoses'!M131,IF($U$3='Invulblad - Leerlingprognoses'!$C$139,'Invulblad - Leerlingprognoses'!M141,IF($U$3='Invulblad - Leerlingprognoses'!$C$149,'Invulblad - Leerlingprognoses'!M151,IF($U$3='Invulblad - Leerlingprognoses'!$C$159,'Invulblad - Leerlingprognoses'!M161,IF($U$3='Invulblad - Leerlingprognoses'!$C$169,'Invulblad - Leerlingprognoses'!M171,IF($U$3='Invulblad - Leerlingprognoses'!$C$179,'Invulblad - Leerlingprognoses'!M181,IF($U$3='Invulblad - Leerlingprognoses'!$C$189,'Invulblad - Leerlingprognoses'!M191,IF($U$3='Invulblad - Leerlingprognoses'!$C$199,'Invulblad - Leerlingprognoses'!M201,IF($U$3='Invulblad - Leerlingprognoses'!$C$209,'Invulblad - Leerlingprognoses'!M211,IF($U$3='Invulblad - Leerlingprognoses'!$C$219,'Invulblad - Leerlingprognoses'!M221,IF($U$3='Invulblad - Leerlingprognoses'!$C$229,'Invulblad - Leerlingprognoses'!M231,IF($U$3='Invulblad - Leerlingprognoses'!$C$239,'Invulblad - Leerlingprognoses'!M241,IF($U$3='Invulblad - Leerlingprognoses'!$C$249,'Invulblad - Leerlingprognoses'!M251,IF($U$3='Invulblad - Leerlingprognoses'!$C$259,'Invulblad - Leerlingprognoses'!M261,IF($U$3='Invulblad - Leerlingprognoses'!$C$269,'Invulblad - Leerlingprognoses'!M271,IF($U$3='Invulblad - Leerlingprognoses'!$C$279,'Invulblad - Leerlingprognoses'!M281,IF($U$3='Invulblad - Leerlingprognoses'!$C$289,'Invulblad - Leerlingprognoses'!M291,IF($U$3='Invulblad - Leerlingprognoses'!$C$299,'Invulblad - Leerlingprognoses'!M301,IF($U$3='Invulblad - Leerlingprognoses'!$C$309,'Invulblad - Leerlingprognoses'!M311,IF($U$3='Invulblad - Leerlingprognoses'!$C$319,'Invulblad - Leerlingprognoses'!M321,IF($U$3='Invulblad - Leerlingprognoses'!$C$329,'Invulblad - Leerlingprognoses'!M331,IF($U$3='Invulblad - Leerlingprognoses'!$C$339,'Invulblad - Leerlingprognoses'!M341,IF($U$3='Invulblad - Leerlingprognoses'!$C$349,'Invulblad - Leerlingprognoses'!M351,IF($U$3='Invulblad - Leerlingprognoses'!$C$359,'Invulblad - Leerlingprognoses'!M361,IF($U$3='Invulblad - Leerlingprognoses'!$C$369,'Invulblad - Leerlingprognoses'!M371,IF($U$3='Invulblad - Leerlingprognoses'!$C$379,'Invulblad - Leerlingprognoses'!M381,IF($U$3='Invulblad - Leerlingprognoses'!$C$389,'Invulblad - Leerlingprognoses'!M391,IF($U$3='Invulblad - Leerlingprognoses'!$C$399,'Invulblad - Leerlingprognoses'!M401))))))))))))))))))))))))))))))))))))))))</f>
        <v>102</v>
      </c>
      <c r="S10" s="248">
        <f>IF($U$3='Invulblad - Leerlingprognoses'!$C$7,'Invulblad - Leerlingprognoses'!N9,IF($U$3='Invulblad - Leerlingprognoses'!$C$17,'Invulblad - Leerlingprognoses'!N19,IF($U$3='Invulblad - Leerlingprognoses'!$C$28,'Invulblad - Leerlingprognoses'!N30,IF($U$3='Invulblad - Leerlingprognoses'!$C$38,'Invulblad - Leerlingprognoses'!N40,IF($U$3='Invulblad - Leerlingprognoses'!$C$48,'Invulblad - Leerlingprognoses'!N50,IF($U$3='Invulblad - Leerlingprognoses'!$C$58,'Invulblad - Leerlingprognoses'!N60,IF($U$3='Invulblad - Leerlingprognoses'!$C$68,'Invulblad - Leerlingprognoses'!N70,IF($U$3='Invulblad - Leerlingprognoses'!$C$78,'Invulblad - Leerlingprognoses'!N80,IF($U$3='Invulblad - Leerlingprognoses'!$C$88,'Invulblad - Leerlingprognoses'!N90,IF($U$3='Invulblad - Leerlingprognoses'!$C$99,'Invulblad - Leerlingprognoses'!N101,IF($U$3='Invulblad - Leerlingprognoses'!$C$109,'Invulblad - Leerlingprognoses'!N111,IF($U$3='Invulblad - Leerlingprognoses'!$C$119,'Invulblad - Leerlingprognoses'!N121,IF($U$3='Invulblad - Leerlingprognoses'!$C$129,'Invulblad - Leerlingprognoses'!N131,IF($U$3='Invulblad - Leerlingprognoses'!$C$139,'Invulblad - Leerlingprognoses'!N141,IF($U$3='Invulblad - Leerlingprognoses'!$C$149,'Invulblad - Leerlingprognoses'!N151,IF($U$3='Invulblad - Leerlingprognoses'!$C$159,'Invulblad - Leerlingprognoses'!N161,IF($U$3='Invulblad - Leerlingprognoses'!$C$169,'Invulblad - Leerlingprognoses'!N171,IF($U$3='Invulblad - Leerlingprognoses'!$C$179,'Invulblad - Leerlingprognoses'!N181,IF($U$3='Invulblad - Leerlingprognoses'!$C$189,'Invulblad - Leerlingprognoses'!N191,IF($U$3='Invulblad - Leerlingprognoses'!$C$199,'Invulblad - Leerlingprognoses'!N201,IF($U$3='Invulblad - Leerlingprognoses'!$C$209,'Invulblad - Leerlingprognoses'!N211,IF($U$3='Invulblad - Leerlingprognoses'!$C$219,'Invulblad - Leerlingprognoses'!N221,IF($U$3='Invulblad - Leerlingprognoses'!$C$229,'Invulblad - Leerlingprognoses'!N231,IF($U$3='Invulblad - Leerlingprognoses'!$C$239,'Invulblad - Leerlingprognoses'!N241,IF($U$3='Invulblad - Leerlingprognoses'!$C$249,'Invulblad - Leerlingprognoses'!N251,IF($U$3='Invulblad - Leerlingprognoses'!$C$259,'Invulblad - Leerlingprognoses'!N261,IF($U$3='Invulblad - Leerlingprognoses'!$C$269,'Invulblad - Leerlingprognoses'!N271,IF($U$3='Invulblad - Leerlingprognoses'!$C$279,'Invulblad - Leerlingprognoses'!N281,IF($U$3='Invulblad - Leerlingprognoses'!$C$289,'Invulblad - Leerlingprognoses'!N291,IF($U$3='Invulblad - Leerlingprognoses'!$C$299,'Invulblad - Leerlingprognoses'!N301,IF($U$3='Invulblad - Leerlingprognoses'!$C$309,'Invulblad - Leerlingprognoses'!N311,IF($U$3='Invulblad - Leerlingprognoses'!$C$319,'Invulblad - Leerlingprognoses'!N321,IF($U$3='Invulblad - Leerlingprognoses'!$C$329,'Invulblad - Leerlingprognoses'!N331,IF($U$3='Invulblad - Leerlingprognoses'!$C$339,'Invulblad - Leerlingprognoses'!N341,IF($U$3='Invulblad - Leerlingprognoses'!$C$349,'Invulblad - Leerlingprognoses'!N351,IF($U$3='Invulblad - Leerlingprognoses'!$C$359,'Invulblad - Leerlingprognoses'!N361,IF($U$3='Invulblad - Leerlingprognoses'!$C$369,'Invulblad - Leerlingprognoses'!N371,IF($U$3='Invulblad - Leerlingprognoses'!$C$379,'Invulblad - Leerlingprognoses'!N381,IF($U$3='Invulblad - Leerlingprognoses'!$C$389,'Invulblad - Leerlingprognoses'!N391,IF($U$3='Invulblad - Leerlingprognoses'!$C$399,'Invulblad - Leerlingprognoses'!N401))))))))))))))))))))))))))))))))))))))))</f>
        <v>101</v>
      </c>
      <c r="T10" s="248">
        <f>IF($U$3='Invulblad - Leerlingprognoses'!$C$7,'Invulblad - Leerlingprognoses'!O9,IF($U$3='Invulblad - Leerlingprognoses'!$C$17,'Invulblad - Leerlingprognoses'!O19,IF($U$3='Invulblad - Leerlingprognoses'!$C$28,'Invulblad - Leerlingprognoses'!O30,IF($U$3='Invulblad - Leerlingprognoses'!$C$38,'Invulblad - Leerlingprognoses'!O40,IF($U$3='Invulblad - Leerlingprognoses'!$C$48,'Invulblad - Leerlingprognoses'!O50,IF($U$3='Invulblad - Leerlingprognoses'!$C$58,'Invulblad - Leerlingprognoses'!O60,IF($U$3='Invulblad - Leerlingprognoses'!$C$68,'Invulblad - Leerlingprognoses'!O70,IF($U$3='Invulblad - Leerlingprognoses'!$C$78,'Invulblad - Leerlingprognoses'!O80,IF($U$3='Invulblad - Leerlingprognoses'!$C$88,'Invulblad - Leerlingprognoses'!O90,IF($U$3='Invulblad - Leerlingprognoses'!$C$99,'Invulblad - Leerlingprognoses'!O101,IF($U$3='Invulblad - Leerlingprognoses'!$C$109,'Invulblad - Leerlingprognoses'!O111,IF($U$3='Invulblad - Leerlingprognoses'!$C$119,'Invulblad - Leerlingprognoses'!O121,IF($U$3='Invulblad - Leerlingprognoses'!$C$129,'Invulblad - Leerlingprognoses'!O131,IF($U$3='Invulblad - Leerlingprognoses'!$C$139,'Invulblad - Leerlingprognoses'!O141,IF($U$3='Invulblad - Leerlingprognoses'!$C$149,'Invulblad - Leerlingprognoses'!O151,IF($U$3='Invulblad - Leerlingprognoses'!$C$159,'Invulblad - Leerlingprognoses'!O161,IF($U$3='Invulblad - Leerlingprognoses'!$C$169,'Invulblad - Leerlingprognoses'!O171,IF($U$3='Invulblad - Leerlingprognoses'!$C$179,'Invulblad - Leerlingprognoses'!O181,IF($U$3='Invulblad - Leerlingprognoses'!$C$189,'Invulblad - Leerlingprognoses'!O191,IF($U$3='Invulblad - Leerlingprognoses'!$C$199,'Invulblad - Leerlingprognoses'!O201,IF($U$3='Invulblad - Leerlingprognoses'!$C$209,'Invulblad - Leerlingprognoses'!O211,IF($U$3='Invulblad - Leerlingprognoses'!$C$219,'Invulblad - Leerlingprognoses'!O221,IF($U$3='Invulblad - Leerlingprognoses'!$C$229,'Invulblad - Leerlingprognoses'!O231,IF($U$3='Invulblad - Leerlingprognoses'!$C$239,'Invulblad - Leerlingprognoses'!O241,IF($U$3='Invulblad - Leerlingprognoses'!$C$249,'Invulblad - Leerlingprognoses'!O251,IF($U$3='Invulblad - Leerlingprognoses'!$C$259,'Invulblad - Leerlingprognoses'!O261,IF($U$3='Invulblad - Leerlingprognoses'!$C$269,'Invulblad - Leerlingprognoses'!O271,IF($U$3='Invulblad - Leerlingprognoses'!$C$279,'Invulblad - Leerlingprognoses'!O281,IF($U$3='Invulblad - Leerlingprognoses'!$C$289,'Invulblad - Leerlingprognoses'!O291,IF($U$3='Invulblad - Leerlingprognoses'!$C$299,'Invulblad - Leerlingprognoses'!O301,IF($U$3='Invulblad - Leerlingprognoses'!$C$309,'Invulblad - Leerlingprognoses'!O311,IF($U$3='Invulblad - Leerlingprognoses'!$C$319,'Invulblad - Leerlingprognoses'!O321,IF($U$3='Invulblad - Leerlingprognoses'!$C$329,'Invulblad - Leerlingprognoses'!O331,IF($U$3='Invulblad - Leerlingprognoses'!$C$339,'Invulblad - Leerlingprognoses'!O341,IF($U$3='Invulblad - Leerlingprognoses'!$C$349,'Invulblad - Leerlingprognoses'!O351,IF($U$3='Invulblad - Leerlingprognoses'!$C$359,'Invulblad - Leerlingprognoses'!O361,IF($U$3='Invulblad - Leerlingprognoses'!$C$369,'Invulblad - Leerlingprognoses'!O371,IF($U$3='Invulblad - Leerlingprognoses'!$C$379,'Invulblad - Leerlingprognoses'!O381,IF($U$3='Invulblad - Leerlingprognoses'!$C$389,'Invulblad - Leerlingprognoses'!O391,IF($U$3='Invulblad - Leerlingprognoses'!$C$399,'Invulblad - Leerlingprognoses'!O401))))))))))))))))))))))))))))))))))))))))</f>
        <v>100</v>
      </c>
      <c r="U10" s="248">
        <f>IF($U$3='Invulblad - Leerlingprognoses'!$C$7,'Invulblad - Leerlingprognoses'!P9,IF($U$3='Invulblad - Leerlingprognoses'!$C$17,'Invulblad - Leerlingprognoses'!P19,IF($U$3='Invulblad - Leerlingprognoses'!$C$28,'Invulblad - Leerlingprognoses'!P30,IF($U$3='Invulblad - Leerlingprognoses'!$C$38,'Invulblad - Leerlingprognoses'!P40,IF($U$3='Invulblad - Leerlingprognoses'!$C$48,'Invulblad - Leerlingprognoses'!P50,IF($U$3='Invulblad - Leerlingprognoses'!$C$58,'Invulblad - Leerlingprognoses'!P60,IF($U$3='Invulblad - Leerlingprognoses'!$C$68,'Invulblad - Leerlingprognoses'!P70,IF($U$3='Invulblad - Leerlingprognoses'!$C$78,'Invulblad - Leerlingprognoses'!P80,IF($U$3='Invulblad - Leerlingprognoses'!$C$88,'Invulblad - Leerlingprognoses'!P90,IF($U$3='Invulblad - Leerlingprognoses'!$C$99,'Invulblad - Leerlingprognoses'!P101,IF($U$3='Invulblad - Leerlingprognoses'!$C$109,'Invulblad - Leerlingprognoses'!P111,IF($U$3='Invulblad - Leerlingprognoses'!$C$119,'Invulblad - Leerlingprognoses'!P121,IF($U$3='Invulblad - Leerlingprognoses'!$C$129,'Invulblad - Leerlingprognoses'!P131,IF($U$3='Invulblad - Leerlingprognoses'!$C$139,'Invulblad - Leerlingprognoses'!P141,IF($U$3='Invulblad - Leerlingprognoses'!$C$149,'Invulblad - Leerlingprognoses'!P151,IF($U$3='Invulblad - Leerlingprognoses'!$C$159,'Invulblad - Leerlingprognoses'!P161,IF($U$3='Invulblad - Leerlingprognoses'!$C$169,'Invulblad - Leerlingprognoses'!P171,IF($U$3='Invulblad - Leerlingprognoses'!$C$179,'Invulblad - Leerlingprognoses'!P181,IF($U$3='Invulblad - Leerlingprognoses'!$C$189,'Invulblad - Leerlingprognoses'!P191,IF($U$3='Invulblad - Leerlingprognoses'!$C$199,'Invulblad - Leerlingprognoses'!P201,IF($U$3='Invulblad - Leerlingprognoses'!$C$209,'Invulblad - Leerlingprognoses'!P211,IF($U$3='Invulblad - Leerlingprognoses'!$C$219,'Invulblad - Leerlingprognoses'!P221,IF($U$3='Invulblad - Leerlingprognoses'!$C$229,'Invulblad - Leerlingprognoses'!P231,IF($U$3='Invulblad - Leerlingprognoses'!$C$239,'Invulblad - Leerlingprognoses'!P241,IF($U$3='Invulblad - Leerlingprognoses'!$C$249,'Invulblad - Leerlingprognoses'!P251,IF($U$3='Invulblad - Leerlingprognoses'!$C$259,'Invulblad - Leerlingprognoses'!P261,IF($U$3='Invulblad - Leerlingprognoses'!$C$269,'Invulblad - Leerlingprognoses'!P271,IF($U$3='Invulblad - Leerlingprognoses'!$C$279,'Invulblad - Leerlingprognoses'!P281,IF($U$3='Invulblad - Leerlingprognoses'!$C$289,'Invulblad - Leerlingprognoses'!P291,IF($U$3='Invulblad - Leerlingprognoses'!$C$299,'Invulblad - Leerlingprognoses'!P301,IF($U$3='Invulblad - Leerlingprognoses'!$C$309,'Invulblad - Leerlingprognoses'!P311,IF($U$3='Invulblad - Leerlingprognoses'!$C$319,'Invulblad - Leerlingprognoses'!P321,IF($U$3='Invulblad - Leerlingprognoses'!$C$329,'Invulblad - Leerlingprognoses'!P331,IF($U$3='Invulblad - Leerlingprognoses'!$C$339,'Invulblad - Leerlingprognoses'!P341,IF($U$3='Invulblad - Leerlingprognoses'!$C$349,'Invulblad - Leerlingprognoses'!P351,IF($U$3='Invulblad - Leerlingprognoses'!$C$359,'Invulblad - Leerlingprognoses'!P361,IF($U$3='Invulblad - Leerlingprognoses'!$C$369,'Invulblad - Leerlingprognoses'!P371,IF($U$3='Invulblad - Leerlingprognoses'!$C$379,'Invulblad - Leerlingprognoses'!P381,IF($U$3='Invulblad - Leerlingprognoses'!$C$389,'Invulblad - Leerlingprognoses'!P391,IF($U$3='Invulblad - Leerlingprognoses'!$C$399,'Invulblad - Leerlingprognoses'!P401))))))))))))))))))))))))))))))))))))))))</f>
        <v>101</v>
      </c>
      <c r="V10" s="248">
        <f>IF($U$3='Invulblad - Leerlingprognoses'!$C$7,'Invulblad - Leerlingprognoses'!Q9,IF($U$3='Invulblad - Leerlingprognoses'!$C$17,'Invulblad - Leerlingprognoses'!Q19,IF($U$3='Invulblad - Leerlingprognoses'!$C$28,'Invulblad - Leerlingprognoses'!Q30,IF($U$3='Invulblad - Leerlingprognoses'!$C$38,'Invulblad - Leerlingprognoses'!Q40,IF($U$3='Invulblad - Leerlingprognoses'!$C$48,'Invulblad - Leerlingprognoses'!Q50,IF($U$3='Invulblad - Leerlingprognoses'!$C$58,'Invulblad - Leerlingprognoses'!Q60,IF($U$3='Invulblad - Leerlingprognoses'!$C$68,'Invulblad - Leerlingprognoses'!Q70,IF($U$3='Invulblad - Leerlingprognoses'!$C$78,'Invulblad - Leerlingprognoses'!Q80,IF($U$3='Invulblad - Leerlingprognoses'!$C$88,'Invulblad - Leerlingprognoses'!Q90,IF($U$3='Invulblad - Leerlingprognoses'!$C$99,'Invulblad - Leerlingprognoses'!Q101,IF($U$3='Invulblad - Leerlingprognoses'!$C$109,'Invulblad - Leerlingprognoses'!Q111,IF($U$3='Invulblad - Leerlingprognoses'!$C$119,'Invulblad - Leerlingprognoses'!Q121,IF($U$3='Invulblad - Leerlingprognoses'!$C$129,'Invulblad - Leerlingprognoses'!Q131,IF($U$3='Invulblad - Leerlingprognoses'!$C$139,'Invulblad - Leerlingprognoses'!Q141,IF($U$3='Invulblad - Leerlingprognoses'!$C$149,'Invulblad - Leerlingprognoses'!Q151,IF($U$3='Invulblad - Leerlingprognoses'!$C$159,'Invulblad - Leerlingprognoses'!Q161,IF($U$3='Invulblad - Leerlingprognoses'!$C$169,'Invulblad - Leerlingprognoses'!Q171,IF($U$3='Invulblad - Leerlingprognoses'!$C$179,'Invulblad - Leerlingprognoses'!Q181,IF($U$3='Invulblad - Leerlingprognoses'!$C$189,'Invulblad - Leerlingprognoses'!Q191,IF($U$3='Invulblad - Leerlingprognoses'!$C$199,'Invulblad - Leerlingprognoses'!Q201,IF($U$3='Invulblad - Leerlingprognoses'!$C$209,'Invulblad - Leerlingprognoses'!Q211,IF($U$3='Invulblad - Leerlingprognoses'!$C$219,'Invulblad - Leerlingprognoses'!Q221,IF($U$3='Invulblad - Leerlingprognoses'!$C$229,'Invulblad - Leerlingprognoses'!Q231,IF($U$3='Invulblad - Leerlingprognoses'!$C$239,'Invulblad - Leerlingprognoses'!Q241,IF($U$3='Invulblad - Leerlingprognoses'!$C$249,'Invulblad - Leerlingprognoses'!Q251,IF($U$3='Invulblad - Leerlingprognoses'!$C$259,'Invulblad - Leerlingprognoses'!Q261,IF($U$3='Invulblad - Leerlingprognoses'!$C$269,'Invulblad - Leerlingprognoses'!Q271,IF($U$3='Invulblad - Leerlingprognoses'!$C$279,'Invulblad - Leerlingprognoses'!Q281,IF($U$3='Invulblad - Leerlingprognoses'!$C$289,'Invulblad - Leerlingprognoses'!Q291,IF($U$3='Invulblad - Leerlingprognoses'!$C$299,'Invulblad - Leerlingprognoses'!Q301,IF($U$3='Invulblad - Leerlingprognoses'!$C$309,'Invulblad - Leerlingprognoses'!Q311,IF($U$3='Invulblad - Leerlingprognoses'!$C$319,'Invulblad - Leerlingprognoses'!Q321,IF($U$3='Invulblad - Leerlingprognoses'!$C$329,'Invulblad - Leerlingprognoses'!Q331,IF($U$3='Invulblad - Leerlingprognoses'!$C$339,'Invulblad - Leerlingprognoses'!Q341,IF($U$3='Invulblad - Leerlingprognoses'!$C$349,'Invulblad - Leerlingprognoses'!Q351,IF($U$3='Invulblad - Leerlingprognoses'!$C$359,'Invulblad - Leerlingprognoses'!Q361,IF($U$3='Invulblad - Leerlingprognoses'!$C$369,'Invulblad - Leerlingprognoses'!Q371,IF($U$3='Invulblad - Leerlingprognoses'!$C$379,'Invulblad - Leerlingprognoses'!Q381,IF($U$3='Invulblad - Leerlingprognoses'!$C$389,'Invulblad - Leerlingprognoses'!Q391,IF($U$3='Invulblad - Leerlingprognoses'!$C$399,'Invulblad - Leerlingprognoses'!Q401))))))))))))))))))))))))))))))))))))))))</f>
        <v>101</v>
      </c>
      <c r="W10" s="248">
        <f>IF($U$3='Invulblad - Leerlingprognoses'!$C$7,'Invulblad - Leerlingprognoses'!R9,IF($U$3='Invulblad - Leerlingprognoses'!$C$17,'Invulblad - Leerlingprognoses'!R19,IF($U$3='Invulblad - Leerlingprognoses'!$C$28,'Invulblad - Leerlingprognoses'!R30,IF($U$3='Invulblad - Leerlingprognoses'!$C$38,'Invulblad - Leerlingprognoses'!R40,IF($U$3='Invulblad - Leerlingprognoses'!$C$48,'Invulblad - Leerlingprognoses'!R50,IF($U$3='Invulblad - Leerlingprognoses'!$C$58,'Invulblad - Leerlingprognoses'!R60,IF($U$3='Invulblad - Leerlingprognoses'!$C$68,'Invulblad - Leerlingprognoses'!R70,IF($U$3='Invulblad - Leerlingprognoses'!$C$78,'Invulblad - Leerlingprognoses'!R80,IF($U$3='Invulblad - Leerlingprognoses'!$C$88,'Invulblad - Leerlingprognoses'!R90,IF($U$3='Invulblad - Leerlingprognoses'!$C$99,'Invulblad - Leerlingprognoses'!R101,IF($U$3='Invulblad - Leerlingprognoses'!$C$109,'Invulblad - Leerlingprognoses'!R111,IF($U$3='Invulblad - Leerlingprognoses'!$C$119,'Invulblad - Leerlingprognoses'!R121,IF($U$3='Invulblad - Leerlingprognoses'!$C$129,'Invulblad - Leerlingprognoses'!R131,IF($U$3='Invulblad - Leerlingprognoses'!$C$139,'Invulblad - Leerlingprognoses'!R141,IF($U$3='Invulblad - Leerlingprognoses'!$C$149,'Invulblad - Leerlingprognoses'!R151,IF($U$3='Invulblad - Leerlingprognoses'!$C$159,'Invulblad - Leerlingprognoses'!R161,IF($U$3='Invulblad - Leerlingprognoses'!$C$169,'Invulblad - Leerlingprognoses'!R171,IF($U$3='Invulblad - Leerlingprognoses'!$C$179,'Invulblad - Leerlingprognoses'!R181,IF($U$3='Invulblad - Leerlingprognoses'!$C$189,'Invulblad - Leerlingprognoses'!R191,IF($U$3='Invulblad - Leerlingprognoses'!$C$199,'Invulblad - Leerlingprognoses'!R201,IF($U$3='Invulblad - Leerlingprognoses'!$C$209,'Invulblad - Leerlingprognoses'!R211,IF($U$3='Invulblad - Leerlingprognoses'!$C$219,'Invulblad - Leerlingprognoses'!R221,IF($U$3='Invulblad - Leerlingprognoses'!$C$229,'Invulblad - Leerlingprognoses'!R231,IF($U$3='Invulblad - Leerlingprognoses'!$C$239,'Invulblad - Leerlingprognoses'!R241,IF($U$3='Invulblad - Leerlingprognoses'!$C$249,'Invulblad - Leerlingprognoses'!R251,IF($U$3='Invulblad - Leerlingprognoses'!$C$259,'Invulblad - Leerlingprognoses'!R261,IF($U$3='Invulblad - Leerlingprognoses'!$C$269,'Invulblad - Leerlingprognoses'!R271,IF($U$3='Invulblad - Leerlingprognoses'!$C$279,'Invulblad - Leerlingprognoses'!R281,IF($U$3='Invulblad - Leerlingprognoses'!$C$289,'Invulblad - Leerlingprognoses'!R291,IF($U$3='Invulblad - Leerlingprognoses'!$C$299,'Invulblad - Leerlingprognoses'!R301,IF($U$3='Invulblad - Leerlingprognoses'!$C$309,'Invulblad - Leerlingprognoses'!R311,IF($U$3='Invulblad - Leerlingprognoses'!$C$319,'Invulblad - Leerlingprognoses'!R321,IF($U$3='Invulblad - Leerlingprognoses'!$C$329,'Invulblad - Leerlingprognoses'!R331,IF($U$3='Invulblad - Leerlingprognoses'!$C$339,'Invulblad - Leerlingprognoses'!R341,IF($U$3='Invulblad - Leerlingprognoses'!$C$349,'Invulblad - Leerlingprognoses'!R351,IF($U$3='Invulblad - Leerlingprognoses'!$C$359,'Invulblad - Leerlingprognoses'!R361,IF($U$3='Invulblad - Leerlingprognoses'!$C$369,'Invulblad - Leerlingprognoses'!R371,IF($U$3='Invulblad - Leerlingprognoses'!$C$379,'Invulblad - Leerlingprognoses'!R381,IF($U$3='Invulblad - Leerlingprognoses'!$C$389,'Invulblad - Leerlingprognoses'!R391,IF($U$3='Invulblad - Leerlingprognoses'!$C$399,'Invulblad - Leerlingprognoses'!R401))))))))))))))))))))))))))))))))))))))))</f>
        <v>102</v>
      </c>
      <c r="X10" s="49"/>
      <c r="Y10" s="50"/>
      <c r="Z10" s="8"/>
      <c r="AA10" s="12"/>
    </row>
    <row r="11" spans="1:112" ht="14.1" customHeight="1" x14ac:dyDescent="0.3">
      <c r="B11" s="8"/>
      <c r="C11" s="29"/>
      <c r="D11" s="30"/>
      <c r="E11" s="51" t="s">
        <v>3</v>
      </c>
      <c r="F11" s="51"/>
      <c r="G11" s="51"/>
      <c r="H11" s="47"/>
      <c r="I11" s="4">
        <f>IF($U$3='Invulblad - Leerlingprognoses'!$C$7,'Invulblad - Leerlingprognoses'!G10,IF($U$3='Invulblad - Leerlingprognoses'!$C$17,'Invulblad - Leerlingprognoses'!G20,IF($U$3='Invulblad - Leerlingprognoses'!$C$28,'Invulblad - Leerlingprognoses'!G31,IF($U$3='Invulblad - Leerlingprognoses'!$C$38,'Invulblad - Leerlingprognoses'!G41,IF($U$3='Invulblad - Leerlingprognoses'!$C$48,'Invulblad - Leerlingprognoses'!G51,IF($U$3='Invulblad - Leerlingprognoses'!$C$58,'Invulblad - Leerlingprognoses'!G61,IF($U$3='Invulblad - Leerlingprognoses'!$C$68,'Invulblad - Leerlingprognoses'!G71,IF($U$3='Invulblad - Leerlingprognoses'!$C$78,'Invulblad - Leerlingprognoses'!G81,IF($U$3='Invulblad - Leerlingprognoses'!$C$88,'Invulblad - Leerlingprognoses'!G91,IF($U$3='Invulblad - Leerlingprognoses'!$C$99,'Invulblad - Leerlingprognoses'!G102,IF($U$3='Invulblad - Leerlingprognoses'!$C$109,'Invulblad - Leerlingprognoses'!G112,IF($U$3='Invulblad - Leerlingprognoses'!$C$119,'Invulblad - Leerlingprognoses'!G122,IF($U$3='Invulblad - Leerlingprognoses'!$C$129,'Invulblad - Leerlingprognoses'!G132,IF($U$3='Invulblad - Leerlingprognoses'!$C$139,'Invulblad - Leerlingprognoses'!G142,IF($U$3='Invulblad - Leerlingprognoses'!$C$149,'Invulblad - Leerlingprognoses'!G152,IF($U$3='Invulblad - Leerlingprognoses'!$C$159,'Invulblad - Leerlingprognoses'!G162,IF($U$3='Invulblad - Leerlingprognoses'!$C$169,'Invulblad - Leerlingprognoses'!G172,IF($U$3='Invulblad - Leerlingprognoses'!$C$179,'Invulblad - Leerlingprognoses'!G182,IF($U$3='Invulblad - Leerlingprognoses'!$C$189,'Invulblad - Leerlingprognoses'!G192,IF($U$3='Invulblad - Leerlingprognoses'!$C$199,'Invulblad - Leerlingprognoses'!G202,IF($U$3='Invulblad - Leerlingprognoses'!$C$209,'Invulblad - Leerlingprognoses'!G212,IF($U$3='Invulblad - Leerlingprognoses'!$C$219,'Invulblad - Leerlingprognoses'!G222,IF($U$3='Invulblad - Leerlingprognoses'!$C$229,'Invulblad - Leerlingprognoses'!G232,IF($U$3='Invulblad - Leerlingprognoses'!$C$239,'Invulblad - Leerlingprognoses'!G242,IF($U$3='Invulblad - Leerlingprognoses'!$C$249,'Invulblad - Leerlingprognoses'!G252,IF($U$3='Invulblad - Leerlingprognoses'!$C$259,'Invulblad - Leerlingprognoses'!G262,IF($U$3='Invulblad - Leerlingprognoses'!$C$269,'Invulblad - Leerlingprognoses'!G272,IF($U$3='Invulblad - Leerlingprognoses'!$C$279,'Invulblad - Leerlingprognoses'!G282,IF($U$3='Invulblad - Leerlingprognoses'!$C$289,'Invulblad - Leerlingprognoses'!G292,IF($U$3='Invulblad - Leerlingprognoses'!$C$299,'Invulblad - Leerlingprognoses'!G302,IF($U$3='Invulblad - Leerlingprognoses'!$C$309,'Invulblad - Leerlingprognoses'!G312,IF($U$3='Invulblad - Leerlingprognoses'!$C$319,'Invulblad - Leerlingprognoses'!G322,IF($U$3='Invulblad - Leerlingprognoses'!$C$329,'Invulblad - Leerlingprognoses'!G332,IF($U$3='Invulblad - Leerlingprognoses'!$C$339,'Invulblad - Leerlingprognoses'!G342,IF($U$3='Invulblad - Leerlingprognoses'!$C$349,'Invulblad - Leerlingprognoses'!G352,IF($U$3='Invulblad - Leerlingprognoses'!$C$359,'Invulblad - Leerlingprognoses'!G362,IF($U$3='Invulblad - Leerlingprognoses'!$C$369,'Invulblad - Leerlingprognoses'!G372,IF($U$3='Invulblad - Leerlingprognoses'!$C$379,'Invulblad - Leerlingprognoses'!G382,IF($U$3='Invulblad - Leerlingprognoses'!$C$389,'Invulblad - Leerlingprognoses'!G392,IF($U$3='Invulblad - Leerlingprognoses'!$C$399,'Invulblad - Leerlingprognoses'!G402))))))))))))))))))))))))))))))))))))))))</f>
        <v>232</v>
      </c>
      <c r="J11" s="4">
        <f>IF($U$3='Invulblad - Leerlingprognoses'!$C$7,'Invulblad - Leerlingprognoses'!I10,IF($U$3='Invulblad - Leerlingprognoses'!$C$17,'Invulblad - Leerlingprognoses'!I20,IF($U$3='Invulblad - Leerlingprognoses'!$C$28,'Invulblad - Leerlingprognoses'!I31,IF($U$3='Invulblad - Leerlingprognoses'!$C$38,'Invulblad - Leerlingprognoses'!I41,IF($U$3='Invulblad - Leerlingprognoses'!$C$48,'Invulblad - Leerlingprognoses'!I51,IF($U$3='Invulblad - Leerlingprognoses'!$C$58,'Invulblad - Leerlingprognoses'!I61,IF($U$3='Invulblad - Leerlingprognoses'!$C$68,'Invulblad - Leerlingprognoses'!I71,IF($U$3='Invulblad - Leerlingprognoses'!$C$78,'Invulblad - Leerlingprognoses'!I81,IF($U$3='Invulblad - Leerlingprognoses'!$C$88,'Invulblad - Leerlingprognoses'!I91,IF($U$3='Invulblad - Leerlingprognoses'!$C$99,'Invulblad - Leerlingprognoses'!I102,IF($U$3='Invulblad - Leerlingprognoses'!$C$109,'Invulblad - Leerlingprognoses'!I112,IF($U$3='Invulblad - Leerlingprognoses'!$C$119,'Invulblad - Leerlingprognoses'!I122,IF($U$3='Invulblad - Leerlingprognoses'!$C$129,'Invulblad - Leerlingprognoses'!I132,IF($U$3='Invulblad - Leerlingprognoses'!$C$139,'Invulblad - Leerlingprognoses'!I142,IF($U$3='Invulblad - Leerlingprognoses'!$C$149,'Invulblad - Leerlingprognoses'!I152,IF($U$3='Invulblad - Leerlingprognoses'!$C$159,'Invulblad - Leerlingprognoses'!I162,IF($U$3='Invulblad - Leerlingprognoses'!$C$169,'Invulblad - Leerlingprognoses'!I172,IF($U$3='Invulblad - Leerlingprognoses'!$C$179,'Invulblad - Leerlingprognoses'!I182,IF($U$3='Invulblad - Leerlingprognoses'!$C$189,'Invulblad - Leerlingprognoses'!I192,IF($U$3='Invulblad - Leerlingprognoses'!$C$199,'Invulblad - Leerlingprognoses'!I202,IF($U$3='Invulblad - Leerlingprognoses'!$C$209,'Invulblad - Leerlingprognoses'!I212,IF($U$3='Invulblad - Leerlingprognoses'!$C$219,'Invulblad - Leerlingprognoses'!I222,IF($U$3='Invulblad - Leerlingprognoses'!$C$229,'Invulblad - Leerlingprognoses'!I232,IF($U$3='Invulblad - Leerlingprognoses'!$C$239,'Invulblad - Leerlingprognoses'!I242,IF($U$3='Invulblad - Leerlingprognoses'!$C$249,'Invulblad - Leerlingprognoses'!I252,IF($U$3='Invulblad - Leerlingprognoses'!$C$259,'Invulblad - Leerlingprognoses'!I262,IF($U$3='Invulblad - Leerlingprognoses'!$C$269,'Invulblad - Leerlingprognoses'!I272,IF($U$3='Invulblad - Leerlingprognoses'!$C$279,'Invulblad - Leerlingprognoses'!I282,IF($U$3='Invulblad - Leerlingprognoses'!$C$289,'Invulblad - Leerlingprognoses'!I292,IF($U$3='Invulblad - Leerlingprognoses'!$C$299,'Invulblad - Leerlingprognoses'!I302,IF($U$3='Invulblad - Leerlingprognoses'!$C$309,'Invulblad - Leerlingprognoses'!I312,IF($U$3='Invulblad - Leerlingprognoses'!$C$319,'Invulblad - Leerlingprognoses'!I322,IF($U$3='Invulblad - Leerlingprognoses'!$C$329,'Invulblad - Leerlingprognoses'!I332,IF($U$3='Invulblad - Leerlingprognoses'!$C$339,'Invulblad - Leerlingprognoses'!I342,IF($U$3='Invulblad - Leerlingprognoses'!$C$349,'Invulblad - Leerlingprognoses'!I352,IF($U$3='Invulblad - Leerlingprognoses'!$C$359,'Invulblad - Leerlingprognoses'!I362,IF($U$3='Invulblad - Leerlingprognoses'!$C$369,'Invulblad - Leerlingprognoses'!I372,IF($U$3='Invulblad - Leerlingprognoses'!$C$379,'Invulblad - Leerlingprognoses'!I382,IF($U$3='Invulblad - Leerlingprognoses'!$C$389,'Invulblad - Leerlingprognoses'!I392,IF($U$3='Invulblad - Leerlingprognoses'!$C$399,'Invulblad - Leerlingprognoses'!I402))))))))))))))))))))))))))))))))))))))))</f>
        <v>230</v>
      </c>
      <c r="K11" s="59"/>
      <c r="L11" s="30"/>
      <c r="M11" s="12"/>
      <c r="N11" s="32"/>
      <c r="O11" s="4">
        <f>IF($U$3='Invulblad - Leerlingprognoses'!$C$7,'Invulblad - Leerlingprognoses'!J10,IF($U$3='Invulblad - Leerlingprognoses'!$C$17,'Invulblad - Leerlingprognoses'!J20,IF($U$3='Invulblad - Leerlingprognoses'!$C$28,'Invulblad - Leerlingprognoses'!J31,IF($U$3='Invulblad - Leerlingprognoses'!$C$38,'Invulblad - Leerlingprognoses'!J41,IF($U$3='Invulblad - Leerlingprognoses'!$C$48,'Invulblad - Leerlingprognoses'!J51,IF($U$3='Invulblad - Leerlingprognoses'!$C$58,'Invulblad - Leerlingprognoses'!J61,IF($U$3='Invulblad - Leerlingprognoses'!$C$68,'Invulblad - Leerlingprognoses'!J71,IF($U$3='Invulblad - Leerlingprognoses'!$C$78,'Invulblad - Leerlingprognoses'!J81,IF($U$3='Invulblad - Leerlingprognoses'!$C$88,'Invulblad - Leerlingprognoses'!J91,IF($U$3='Invulblad - Leerlingprognoses'!$C$99,'Invulblad - Leerlingprognoses'!J102,IF($U$3='Invulblad - Leerlingprognoses'!$C$109,'Invulblad - Leerlingprognoses'!J112,IF($U$3='Invulblad - Leerlingprognoses'!$C$119,'Invulblad - Leerlingprognoses'!J122,IF($U$3='Invulblad - Leerlingprognoses'!$C$129,'Invulblad - Leerlingprognoses'!J132,IF($U$3='Invulblad - Leerlingprognoses'!$C$139,'Invulblad - Leerlingprognoses'!J142,IF($U$3='Invulblad - Leerlingprognoses'!$C$149,'Invulblad - Leerlingprognoses'!J152,IF($U$3='Invulblad - Leerlingprognoses'!$C$159,'Invulblad - Leerlingprognoses'!J162,IF($U$3='Invulblad - Leerlingprognoses'!$C$169,'Invulblad - Leerlingprognoses'!J172,IF($U$3='Invulblad - Leerlingprognoses'!$C$179,'Invulblad - Leerlingprognoses'!J182,IF($U$3='Invulblad - Leerlingprognoses'!$C$189,'Invulblad - Leerlingprognoses'!J192,IF($U$3='Invulblad - Leerlingprognoses'!$C$199,'Invulblad - Leerlingprognoses'!J202,IF($U$3='Invulblad - Leerlingprognoses'!$C$209,'Invulblad - Leerlingprognoses'!J212,IF($U$3='Invulblad - Leerlingprognoses'!$C$219,'Invulblad - Leerlingprognoses'!J222,IF($U$3='Invulblad - Leerlingprognoses'!$C$229,'Invulblad - Leerlingprognoses'!J232,IF($U$3='Invulblad - Leerlingprognoses'!$C$239,'Invulblad - Leerlingprognoses'!J242,IF($U$3='Invulblad - Leerlingprognoses'!$C$249,'Invulblad - Leerlingprognoses'!J252,IF($U$3='Invulblad - Leerlingprognoses'!$C$259,'Invulblad - Leerlingprognoses'!J262,IF($U$3='Invulblad - Leerlingprognoses'!$C$269,'Invulblad - Leerlingprognoses'!J272,IF($U$3='Invulblad - Leerlingprognoses'!$C$279,'Invulblad - Leerlingprognoses'!J282,IF($U$3='Invulblad - Leerlingprognoses'!$C$289,'Invulblad - Leerlingprognoses'!J292,IF($U$3='Invulblad - Leerlingprognoses'!$C$299,'Invulblad - Leerlingprognoses'!J302,IF($U$3='Invulblad - Leerlingprognoses'!$C$309,'Invulblad - Leerlingprognoses'!J312,IF($U$3='Invulblad - Leerlingprognoses'!$C$319,'Invulblad - Leerlingprognoses'!J322,IF($U$3='Invulblad - Leerlingprognoses'!$C$329,'Invulblad - Leerlingprognoses'!J332,IF($U$3='Invulblad - Leerlingprognoses'!$C$339,'Invulblad - Leerlingprognoses'!J342,IF($U$3='Invulblad - Leerlingprognoses'!$C$349,'Invulblad - Leerlingprognoses'!J352,IF($U$3='Invulblad - Leerlingprognoses'!$C$359,'Invulblad - Leerlingprognoses'!J362,IF($U$3='Invulblad - Leerlingprognoses'!$C$369,'Invulblad - Leerlingprognoses'!J372,IF($U$3='Invulblad - Leerlingprognoses'!$C$379,'Invulblad - Leerlingprognoses'!J382,IF($U$3='Invulblad - Leerlingprognoses'!$C$389,'Invulblad - Leerlingprognoses'!J392,IF($U$3='Invulblad - Leerlingprognoses'!$C$399,'Invulblad - Leerlingprognoses'!J402))))))))))))))))))))))))))))))))))))))))</f>
        <v>229</v>
      </c>
      <c r="P11" s="4">
        <f>IF($U$3='Invulblad - Leerlingprognoses'!$C$7,'Invulblad - Leerlingprognoses'!K10,IF($U$3='Invulblad - Leerlingprognoses'!$C$17,'Invulblad - Leerlingprognoses'!K20,IF($U$3='Invulblad - Leerlingprognoses'!$C$28,'Invulblad - Leerlingprognoses'!K31,IF($U$3='Invulblad - Leerlingprognoses'!$C$38,'Invulblad - Leerlingprognoses'!K41,IF($U$3='Invulblad - Leerlingprognoses'!$C$48,'Invulblad - Leerlingprognoses'!K51,IF($U$3='Invulblad - Leerlingprognoses'!$C$58,'Invulblad - Leerlingprognoses'!K61,IF($U$3='Invulblad - Leerlingprognoses'!$C$68,'Invulblad - Leerlingprognoses'!K71,IF($U$3='Invulblad - Leerlingprognoses'!$C$78,'Invulblad - Leerlingprognoses'!K81,IF($U$3='Invulblad - Leerlingprognoses'!$C$88,'Invulblad - Leerlingprognoses'!K91,IF($U$3='Invulblad - Leerlingprognoses'!$C$99,'Invulblad - Leerlingprognoses'!K102,IF($U$3='Invulblad - Leerlingprognoses'!$C$109,'Invulblad - Leerlingprognoses'!K112,IF($U$3='Invulblad - Leerlingprognoses'!$C$119,'Invulblad - Leerlingprognoses'!K122,IF($U$3='Invulblad - Leerlingprognoses'!$C$129,'Invulblad - Leerlingprognoses'!K132,IF($U$3='Invulblad - Leerlingprognoses'!$C$139,'Invulblad - Leerlingprognoses'!K142,IF($U$3='Invulblad - Leerlingprognoses'!$C$149,'Invulblad - Leerlingprognoses'!K152,IF($U$3='Invulblad - Leerlingprognoses'!$C$159,'Invulblad - Leerlingprognoses'!K162,IF($U$3='Invulblad - Leerlingprognoses'!$C$169,'Invulblad - Leerlingprognoses'!K172,IF($U$3='Invulblad - Leerlingprognoses'!$C$179,'Invulblad - Leerlingprognoses'!K182,IF($U$3='Invulblad - Leerlingprognoses'!$C$189,'Invulblad - Leerlingprognoses'!K192,IF($U$3='Invulblad - Leerlingprognoses'!$C$199,'Invulblad - Leerlingprognoses'!K202,IF($U$3='Invulblad - Leerlingprognoses'!$C$209,'Invulblad - Leerlingprognoses'!K212,IF($U$3='Invulblad - Leerlingprognoses'!$C$219,'Invulblad - Leerlingprognoses'!K222,IF($U$3='Invulblad - Leerlingprognoses'!$C$229,'Invulblad - Leerlingprognoses'!K232,IF($U$3='Invulblad - Leerlingprognoses'!$C$239,'Invulblad - Leerlingprognoses'!K242,IF($U$3='Invulblad - Leerlingprognoses'!$C$249,'Invulblad - Leerlingprognoses'!K252,IF($U$3='Invulblad - Leerlingprognoses'!$C$259,'Invulblad - Leerlingprognoses'!K262,IF($U$3='Invulblad - Leerlingprognoses'!$C$269,'Invulblad - Leerlingprognoses'!K272,IF($U$3='Invulblad - Leerlingprognoses'!$C$279,'Invulblad - Leerlingprognoses'!K282,IF($U$3='Invulblad - Leerlingprognoses'!$C$289,'Invulblad - Leerlingprognoses'!K292,IF($U$3='Invulblad - Leerlingprognoses'!$C$299,'Invulblad - Leerlingprognoses'!K302,IF($U$3='Invulblad - Leerlingprognoses'!$C$309,'Invulblad - Leerlingprognoses'!K312,IF($U$3='Invulblad - Leerlingprognoses'!$C$319,'Invulblad - Leerlingprognoses'!K322,IF($U$3='Invulblad - Leerlingprognoses'!$C$329,'Invulblad - Leerlingprognoses'!K332,IF($U$3='Invulblad - Leerlingprognoses'!$C$339,'Invulblad - Leerlingprognoses'!K342,IF($U$3='Invulblad - Leerlingprognoses'!$C$349,'Invulblad - Leerlingprognoses'!K352,IF($U$3='Invulblad - Leerlingprognoses'!$C$359,'Invulblad - Leerlingprognoses'!K362,IF($U$3='Invulblad - Leerlingprognoses'!$C$369,'Invulblad - Leerlingprognoses'!K372,IF($U$3='Invulblad - Leerlingprognoses'!$C$379,'Invulblad - Leerlingprognoses'!K382,IF($U$3='Invulblad - Leerlingprognoses'!$C$389,'Invulblad - Leerlingprognoses'!K392,IF($U$3='Invulblad - Leerlingprognoses'!$C$399,'Invulblad - Leerlingprognoses'!K402))))))))))))))))))))))))))))))))))))))))</f>
        <v>225</v>
      </c>
      <c r="Q11" s="4">
        <f>IF($U$3='Invulblad - Leerlingprognoses'!$C$7,'Invulblad - Leerlingprognoses'!L10,IF($U$3='Invulblad - Leerlingprognoses'!$C$17,'Invulblad - Leerlingprognoses'!L20,IF($U$3='Invulblad - Leerlingprognoses'!$C$28,'Invulblad - Leerlingprognoses'!L31,IF($U$3='Invulblad - Leerlingprognoses'!$C$38,'Invulblad - Leerlingprognoses'!L41,IF($U$3='Invulblad - Leerlingprognoses'!$C$48,'Invulblad - Leerlingprognoses'!L51,IF($U$3='Invulblad - Leerlingprognoses'!$C$58,'Invulblad - Leerlingprognoses'!L61,IF($U$3='Invulblad - Leerlingprognoses'!$C$68,'Invulblad - Leerlingprognoses'!L71,IF($U$3='Invulblad - Leerlingprognoses'!$C$78,'Invulblad - Leerlingprognoses'!L81,IF($U$3='Invulblad - Leerlingprognoses'!$C$88,'Invulblad - Leerlingprognoses'!L91,IF($U$3='Invulblad - Leerlingprognoses'!$C$99,'Invulblad - Leerlingprognoses'!L102,IF($U$3='Invulblad - Leerlingprognoses'!$C$109,'Invulblad - Leerlingprognoses'!L112,IF($U$3='Invulblad - Leerlingprognoses'!$C$119,'Invulblad - Leerlingprognoses'!L122,IF($U$3='Invulblad - Leerlingprognoses'!$C$129,'Invulblad - Leerlingprognoses'!L132,IF($U$3='Invulblad - Leerlingprognoses'!$C$139,'Invulblad - Leerlingprognoses'!L142,IF($U$3='Invulblad - Leerlingprognoses'!$C$149,'Invulblad - Leerlingprognoses'!L152,IF($U$3='Invulblad - Leerlingprognoses'!$C$159,'Invulblad - Leerlingprognoses'!L162,IF($U$3='Invulblad - Leerlingprognoses'!$C$169,'Invulblad - Leerlingprognoses'!L172,IF($U$3='Invulblad - Leerlingprognoses'!$C$179,'Invulblad - Leerlingprognoses'!L182,IF($U$3='Invulblad - Leerlingprognoses'!$C$189,'Invulblad - Leerlingprognoses'!L192,IF($U$3='Invulblad - Leerlingprognoses'!$C$199,'Invulblad - Leerlingprognoses'!L202,IF($U$3='Invulblad - Leerlingprognoses'!$C$209,'Invulblad - Leerlingprognoses'!L212,IF($U$3='Invulblad - Leerlingprognoses'!$C$219,'Invulblad - Leerlingprognoses'!L222,IF($U$3='Invulblad - Leerlingprognoses'!$C$229,'Invulblad - Leerlingprognoses'!L232,IF($U$3='Invulblad - Leerlingprognoses'!$C$239,'Invulblad - Leerlingprognoses'!L242,IF($U$3='Invulblad - Leerlingprognoses'!$C$249,'Invulblad - Leerlingprognoses'!L252,IF($U$3='Invulblad - Leerlingprognoses'!$C$259,'Invulblad - Leerlingprognoses'!L262,IF($U$3='Invulblad - Leerlingprognoses'!$C$269,'Invulblad - Leerlingprognoses'!L272,IF($U$3='Invulblad - Leerlingprognoses'!$C$279,'Invulblad - Leerlingprognoses'!L282,IF($U$3='Invulblad - Leerlingprognoses'!$C$289,'Invulblad - Leerlingprognoses'!L292,IF($U$3='Invulblad - Leerlingprognoses'!$C$299,'Invulblad - Leerlingprognoses'!L302,IF($U$3='Invulblad - Leerlingprognoses'!$C$309,'Invulblad - Leerlingprognoses'!L312,IF($U$3='Invulblad - Leerlingprognoses'!$C$319,'Invulblad - Leerlingprognoses'!L322,IF($U$3='Invulblad - Leerlingprognoses'!$C$329,'Invulblad - Leerlingprognoses'!L332,IF($U$3='Invulblad - Leerlingprognoses'!$C$339,'Invulblad - Leerlingprognoses'!L342,IF($U$3='Invulblad - Leerlingprognoses'!$C$349,'Invulblad - Leerlingprognoses'!L352,IF($U$3='Invulblad - Leerlingprognoses'!$C$359,'Invulblad - Leerlingprognoses'!L362,IF($U$3='Invulblad - Leerlingprognoses'!$C$369,'Invulblad - Leerlingprognoses'!L372,IF($U$3='Invulblad - Leerlingprognoses'!$C$379,'Invulblad - Leerlingprognoses'!L382,IF($U$3='Invulblad - Leerlingprognoses'!$C$389,'Invulblad - Leerlingprognoses'!L392,IF($U$3='Invulblad - Leerlingprognoses'!$C$399,'Invulblad - Leerlingprognoses'!L402))))))))))))))))))))))))))))))))))))))))</f>
        <v>219</v>
      </c>
      <c r="R11" s="4">
        <f>IF($U$3='Invulblad - Leerlingprognoses'!$C$7,'Invulblad - Leerlingprognoses'!M10,IF($U$3='Invulblad - Leerlingprognoses'!$C$17,'Invulblad - Leerlingprognoses'!M20,IF($U$3='Invulblad - Leerlingprognoses'!$C$28,'Invulblad - Leerlingprognoses'!M31,IF($U$3='Invulblad - Leerlingprognoses'!$C$38,'Invulblad - Leerlingprognoses'!M41,IF($U$3='Invulblad - Leerlingprognoses'!$C$48,'Invulblad - Leerlingprognoses'!M51,IF($U$3='Invulblad - Leerlingprognoses'!$C$58,'Invulblad - Leerlingprognoses'!M61,IF($U$3='Invulblad - Leerlingprognoses'!$C$68,'Invulblad - Leerlingprognoses'!M71,IF($U$3='Invulblad - Leerlingprognoses'!$C$78,'Invulblad - Leerlingprognoses'!M81,IF($U$3='Invulblad - Leerlingprognoses'!$C$88,'Invulblad - Leerlingprognoses'!M91,IF($U$3='Invulblad - Leerlingprognoses'!$C$99,'Invulblad - Leerlingprognoses'!M102,IF($U$3='Invulblad - Leerlingprognoses'!$C$109,'Invulblad - Leerlingprognoses'!M112,IF($U$3='Invulblad - Leerlingprognoses'!$C$119,'Invulblad - Leerlingprognoses'!M122,IF($U$3='Invulblad - Leerlingprognoses'!$C$129,'Invulblad - Leerlingprognoses'!M132,IF($U$3='Invulblad - Leerlingprognoses'!$C$139,'Invulblad - Leerlingprognoses'!M142,IF($U$3='Invulblad - Leerlingprognoses'!$C$149,'Invulblad - Leerlingprognoses'!M152,IF($U$3='Invulblad - Leerlingprognoses'!$C$159,'Invulblad - Leerlingprognoses'!M162,IF($U$3='Invulblad - Leerlingprognoses'!$C$169,'Invulblad - Leerlingprognoses'!M172,IF($U$3='Invulblad - Leerlingprognoses'!$C$179,'Invulblad - Leerlingprognoses'!M182,IF($U$3='Invulblad - Leerlingprognoses'!$C$189,'Invulblad - Leerlingprognoses'!M192,IF($U$3='Invulblad - Leerlingprognoses'!$C$199,'Invulblad - Leerlingprognoses'!M202,IF($U$3='Invulblad - Leerlingprognoses'!$C$209,'Invulblad - Leerlingprognoses'!M212,IF($U$3='Invulblad - Leerlingprognoses'!$C$219,'Invulblad - Leerlingprognoses'!M222,IF($U$3='Invulblad - Leerlingprognoses'!$C$229,'Invulblad - Leerlingprognoses'!M232,IF($U$3='Invulblad - Leerlingprognoses'!$C$239,'Invulblad - Leerlingprognoses'!M242,IF($U$3='Invulblad - Leerlingprognoses'!$C$249,'Invulblad - Leerlingprognoses'!M252,IF($U$3='Invulblad - Leerlingprognoses'!$C$259,'Invulblad - Leerlingprognoses'!M262,IF($U$3='Invulblad - Leerlingprognoses'!$C$269,'Invulblad - Leerlingprognoses'!M272,IF($U$3='Invulblad - Leerlingprognoses'!$C$279,'Invulblad - Leerlingprognoses'!M282,IF($U$3='Invulblad - Leerlingprognoses'!$C$289,'Invulblad - Leerlingprognoses'!M292,IF($U$3='Invulblad - Leerlingprognoses'!$C$299,'Invulblad - Leerlingprognoses'!M302,IF($U$3='Invulblad - Leerlingprognoses'!$C$309,'Invulblad - Leerlingprognoses'!M312,IF($U$3='Invulblad - Leerlingprognoses'!$C$319,'Invulblad - Leerlingprognoses'!M322,IF($U$3='Invulblad - Leerlingprognoses'!$C$329,'Invulblad - Leerlingprognoses'!M332,IF($U$3='Invulblad - Leerlingprognoses'!$C$339,'Invulblad - Leerlingprognoses'!M342,IF($U$3='Invulblad - Leerlingprognoses'!$C$349,'Invulblad - Leerlingprognoses'!M352,IF($U$3='Invulblad - Leerlingprognoses'!$C$359,'Invulblad - Leerlingprognoses'!M362,IF($U$3='Invulblad - Leerlingprognoses'!$C$369,'Invulblad - Leerlingprognoses'!M372,IF($U$3='Invulblad - Leerlingprognoses'!$C$379,'Invulblad - Leerlingprognoses'!M382,IF($U$3='Invulblad - Leerlingprognoses'!$C$389,'Invulblad - Leerlingprognoses'!M392,IF($U$3='Invulblad - Leerlingprognoses'!$C$399,'Invulblad - Leerlingprognoses'!M402))))))))))))))))))))))))))))))))))))))))</f>
        <v>213</v>
      </c>
      <c r="S11" s="4">
        <f>IF($U$3='Invulblad - Leerlingprognoses'!$C$7,'Invulblad - Leerlingprognoses'!N10,IF($U$3='Invulblad - Leerlingprognoses'!$C$17,'Invulblad - Leerlingprognoses'!N20,IF($U$3='Invulblad - Leerlingprognoses'!$C$28,'Invulblad - Leerlingprognoses'!N31,IF($U$3='Invulblad - Leerlingprognoses'!$C$38,'Invulblad - Leerlingprognoses'!N41,IF($U$3='Invulblad - Leerlingprognoses'!$C$48,'Invulblad - Leerlingprognoses'!N51,IF($U$3='Invulblad - Leerlingprognoses'!$C$58,'Invulblad - Leerlingprognoses'!N61,IF($U$3='Invulblad - Leerlingprognoses'!$C$68,'Invulblad - Leerlingprognoses'!N71,IF($U$3='Invulblad - Leerlingprognoses'!$C$78,'Invulblad - Leerlingprognoses'!N81,IF($U$3='Invulblad - Leerlingprognoses'!$C$88,'Invulblad - Leerlingprognoses'!N91,IF($U$3='Invulblad - Leerlingprognoses'!$C$99,'Invulblad - Leerlingprognoses'!N102,IF($U$3='Invulblad - Leerlingprognoses'!$C$109,'Invulblad - Leerlingprognoses'!N112,IF($U$3='Invulblad - Leerlingprognoses'!$C$119,'Invulblad - Leerlingprognoses'!N122,IF($U$3='Invulblad - Leerlingprognoses'!$C$129,'Invulblad - Leerlingprognoses'!N132,IF($U$3='Invulblad - Leerlingprognoses'!$C$139,'Invulblad - Leerlingprognoses'!N142,IF($U$3='Invulblad - Leerlingprognoses'!$C$149,'Invulblad - Leerlingprognoses'!N152,IF($U$3='Invulblad - Leerlingprognoses'!$C$159,'Invulblad - Leerlingprognoses'!N162,IF($U$3='Invulblad - Leerlingprognoses'!$C$169,'Invulblad - Leerlingprognoses'!N172,IF($U$3='Invulblad - Leerlingprognoses'!$C$179,'Invulblad - Leerlingprognoses'!N182,IF($U$3='Invulblad - Leerlingprognoses'!$C$189,'Invulblad - Leerlingprognoses'!N192,IF($U$3='Invulblad - Leerlingprognoses'!$C$199,'Invulblad - Leerlingprognoses'!N202,IF($U$3='Invulblad - Leerlingprognoses'!$C$209,'Invulblad - Leerlingprognoses'!N212,IF($U$3='Invulblad - Leerlingprognoses'!$C$219,'Invulblad - Leerlingprognoses'!N222,IF($U$3='Invulblad - Leerlingprognoses'!$C$229,'Invulblad - Leerlingprognoses'!N232,IF($U$3='Invulblad - Leerlingprognoses'!$C$239,'Invulblad - Leerlingprognoses'!N242,IF($U$3='Invulblad - Leerlingprognoses'!$C$249,'Invulblad - Leerlingprognoses'!N252,IF($U$3='Invulblad - Leerlingprognoses'!$C$259,'Invulblad - Leerlingprognoses'!N262,IF($U$3='Invulblad - Leerlingprognoses'!$C$269,'Invulblad - Leerlingprognoses'!N272,IF($U$3='Invulblad - Leerlingprognoses'!$C$279,'Invulblad - Leerlingprognoses'!N282,IF($U$3='Invulblad - Leerlingprognoses'!$C$289,'Invulblad - Leerlingprognoses'!N292,IF($U$3='Invulblad - Leerlingprognoses'!$C$299,'Invulblad - Leerlingprognoses'!N302,IF($U$3='Invulblad - Leerlingprognoses'!$C$309,'Invulblad - Leerlingprognoses'!N312,IF($U$3='Invulblad - Leerlingprognoses'!$C$319,'Invulblad - Leerlingprognoses'!N322,IF($U$3='Invulblad - Leerlingprognoses'!$C$329,'Invulblad - Leerlingprognoses'!N332,IF($U$3='Invulblad - Leerlingprognoses'!$C$339,'Invulblad - Leerlingprognoses'!N342,IF($U$3='Invulblad - Leerlingprognoses'!$C$349,'Invulblad - Leerlingprognoses'!N352,IF($U$3='Invulblad - Leerlingprognoses'!$C$359,'Invulblad - Leerlingprognoses'!N362,IF($U$3='Invulblad - Leerlingprognoses'!$C$369,'Invulblad - Leerlingprognoses'!N372,IF($U$3='Invulblad - Leerlingprognoses'!$C$379,'Invulblad - Leerlingprognoses'!N382,IF($U$3='Invulblad - Leerlingprognoses'!$C$389,'Invulblad - Leerlingprognoses'!N392,IF($U$3='Invulblad - Leerlingprognoses'!$C$399,'Invulblad - Leerlingprognoses'!N402))))))))))))))))))))))))))))))))))))))))</f>
        <v>212</v>
      </c>
      <c r="T11" s="4">
        <f>IF($U$3='Invulblad - Leerlingprognoses'!$C$7,'Invulblad - Leerlingprognoses'!O10,IF($U$3='Invulblad - Leerlingprognoses'!$C$17,'Invulblad - Leerlingprognoses'!O20,IF($U$3='Invulblad - Leerlingprognoses'!$C$28,'Invulblad - Leerlingprognoses'!O31,IF($U$3='Invulblad - Leerlingprognoses'!$C$38,'Invulblad - Leerlingprognoses'!O41,IF($U$3='Invulblad - Leerlingprognoses'!$C$48,'Invulblad - Leerlingprognoses'!O51,IF($U$3='Invulblad - Leerlingprognoses'!$C$58,'Invulblad - Leerlingprognoses'!O61,IF($U$3='Invulblad - Leerlingprognoses'!$C$68,'Invulblad - Leerlingprognoses'!O71,IF($U$3='Invulblad - Leerlingprognoses'!$C$78,'Invulblad - Leerlingprognoses'!O81,IF($U$3='Invulblad - Leerlingprognoses'!$C$88,'Invulblad - Leerlingprognoses'!O91,IF($U$3='Invulblad - Leerlingprognoses'!$C$99,'Invulblad - Leerlingprognoses'!O102,IF($U$3='Invulblad - Leerlingprognoses'!$C$109,'Invulblad - Leerlingprognoses'!O112,IF($U$3='Invulblad - Leerlingprognoses'!$C$119,'Invulblad - Leerlingprognoses'!O122,IF($U$3='Invulblad - Leerlingprognoses'!$C$129,'Invulblad - Leerlingprognoses'!O132,IF($U$3='Invulblad - Leerlingprognoses'!$C$139,'Invulblad - Leerlingprognoses'!O142,IF($U$3='Invulblad - Leerlingprognoses'!$C$149,'Invulblad - Leerlingprognoses'!O152,IF($U$3='Invulblad - Leerlingprognoses'!$C$159,'Invulblad - Leerlingprognoses'!O162,IF($U$3='Invulblad - Leerlingprognoses'!$C$169,'Invulblad - Leerlingprognoses'!O172,IF($U$3='Invulblad - Leerlingprognoses'!$C$179,'Invulblad - Leerlingprognoses'!O182,IF($U$3='Invulblad - Leerlingprognoses'!$C$189,'Invulblad - Leerlingprognoses'!O192,IF($U$3='Invulblad - Leerlingprognoses'!$C$199,'Invulblad - Leerlingprognoses'!O202,IF($U$3='Invulblad - Leerlingprognoses'!$C$209,'Invulblad - Leerlingprognoses'!O212,IF($U$3='Invulblad - Leerlingprognoses'!$C$219,'Invulblad - Leerlingprognoses'!O222,IF($U$3='Invulblad - Leerlingprognoses'!$C$229,'Invulblad - Leerlingprognoses'!O232,IF($U$3='Invulblad - Leerlingprognoses'!$C$239,'Invulblad - Leerlingprognoses'!O242,IF($U$3='Invulblad - Leerlingprognoses'!$C$249,'Invulblad - Leerlingprognoses'!O252,IF($U$3='Invulblad - Leerlingprognoses'!$C$259,'Invulblad - Leerlingprognoses'!O262,IF($U$3='Invulblad - Leerlingprognoses'!$C$269,'Invulblad - Leerlingprognoses'!O272,IF($U$3='Invulblad - Leerlingprognoses'!$C$279,'Invulblad - Leerlingprognoses'!O282,IF($U$3='Invulblad - Leerlingprognoses'!$C$289,'Invulblad - Leerlingprognoses'!O292,IF($U$3='Invulblad - Leerlingprognoses'!$C$299,'Invulblad - Leerlingprognoses'!O302,IF($U$3='Invulblad - Leerlingprognoses'!$C$309,'Invulblad - Leerlingprognoses'!O312,IF($U$3='Invulblad - Leerlingprognoses'!$C$319,'Invulblad - Leerlingprognoses'!O322,IF($U$3='Invulblad - Leerlingprognoses'!$C$329,'Invulblad - Leerlingprognoses'!O332,IF($U$3='Invulblad - Leerlingprognoses'!$C$339,'Invulblad - Leerlingprognoses'!O342,IF($U$3='Invulblad - Leerlingprognoses'!$C$349,'Invulblad - Leerlingprognoses'!O352,IF($U$3='Invulblad - Leerlingprognoses'!$C$359,'Invulblad - Leerlingprognoses'!O362,IF($U$3='Invulblad - Leerlingprognoses'!$C$369,'Invulblad - Leerlingprognoses'!O372,IF($U$3='Invulblad - Leerlingprognoses'!$C$379,'Invulblad - Leerlingprognoses'!O382,IF($U$3='Invulblad - Leerlingprognoses'!$C$389,'Invulblad - Leerlingprognoses'!O392,IF($U$3='Invulblad - Leerlingprognoses'!$C$399,'Invulblad - Leerlingprognoses'!O402))))))))))))))))))))))))))))))))))))))))</f>
        <v>212</v>
      </c>
      <c r="U11" s="4">
        <f>IF($U$3='Invulblad - Leerlingprognoses'!$C$7,'Invulblad - Leerlingprognoses'!P10,IF($U$3='Invulblad - Leerlingprognoses'!$C$17,'Invulblad - Leerlingprognoses'!P20,IF($U$3='Invulblad - Leerlingprognoses'!$C$28,'Invulblad - Leerlingprognoses'!P31,IF($U$3='Invulblad - Leerlingprognoses'!$C$38,'Invulblad - Leerlingprognoses'!P41,IF($U$3='Invulblad - Leerlingprognoses'!$C$48,'Invulblad - Leerlingprognoses'!P51,IF($U$3='Invulblad - Leerlingprognoses'!$C$58,'Invulblad - Leerlingprognoses'!P61,IF($U$3='Invulblad - Leerlingprognoses'!$C$68,'Invulblad - Leerlingprognoses'!P71,IF($U$3='Invulblad - Leerlingprognoses'!$C$78,'Invulblad - Leerlingprognoses'!P81,IF($U$3='Invulblad - Leerlingprognoses'!$C$88,'Invulblad - Leerlingprognoses'!P91,IF($U$3='Invulblad - Leerlingprognoses'!$C$99,'Invulblad - Leerlingprognoses'!P102,IF($U$3='Invulblad - Leerlingprognoses'!$C$109,'Invulblad - Leerlingprognoses'!P112,IF($U$3='Invulblad - Leerlingprognoses'!$C$119,'Invulblad - Leerlingprognoses'!P122,IF($U$3='Invulblad - Leerlingprognoses'!$C$129,'Invulblad - Leerlingprognoses'!P132,IF($U$3='Invulblad - Leerlingprognoses'!$C$139,'Invulblad - Leerlingprognoses'!P142,IF($U$3='Invulblad - Leerlingprognoses'!$C$149,'Invulblad - Leerlingprognoses'!P152,IF($U$3='Invulblad - Leerlingprognoses'!$C$159,'Invulblad - Leerlingprognoses'!P162,IF($U$3='Invulblad - Leerlingprognoses'!$C$169,'Invulblad - Leerlingprognoses'!P172,IF($U$3='Invulblad - Leerlingprognoses'!$C$179,'Invulblad - Leerlingprognoses'!P182,IF($U$3='Invulblad - Leerlingprognoses'!$C$189,'Invulblad - Leerlingprognoses'!P192,IF($U$3='Invulblad - Leerlingprognoses'!$C$199,'Invulblad - Leerlingprognoses'!P202,IF($U$3='Invulblad - Leerlingprognoses'!$C$209,'Invulblad - Leerlingprognoses'!P212,IF($U$3='Invulblad - Leerlingprognoses'!$C$219,'Invulblad - Leerlingprognoses'!P222,IF($U$3='Invulblad - Leerlingprognoses'!$C$229,'Invulblad - Leerlingprognoses'!P232,IF($U$3='Invulblad - Leerlingprognoses'!$C$239,'Invulblad - Leerlingprognoses'!P242,IF($U$3='Invulblad - Leerlingprognoses'!$C$249,'Invulblad - Leerlingprognoses'!P252,IF($U$3='Invulblad - Leerlingprognoses'!$C$259,'Invulblad - Leerlingprognoses'!P262,IF($U$3='Invulblad - Leerlingprognoses'!$C$269,'Invulblad - Leerlingprognoses'!P272,IF($U$3='Invulblad - Leerlingprognoses'!$C$279,'Invulblad - Leerlingprognoses'!P282,IF($U$3='Invulblad - Leerlingprognoses'!$C$289,'Invulblad - Leerlingprognoses'!P292,IF($U$3='Invulblad - Leerlingprognoses'!$C$299,'Invulblad - Leerlingprognoses'!P302,IF($U$3='Invulblad - Leerlingprognoses'!$C$309,'Invulblad - Leerlingprognoses'!P312,IF($U$3='Invulblad - Leerlingprognoses'!$C$319,'Invulblad - Leerlingprognoses'!P322,IF($U$3='Invulblad - Leerlingprognoses'!$C$329,'Invulblad - Leerlingprognoses'!P332,IF($U$3='Invulblad - Leerlingprognoses'!$C$339,'Invulblad - Leerlingprognoses'!P342,IF($U$3='Invulblad - Leerlingprognoses'!$C$349,'Invulblad - Leerlingprognoses'!P352,IF($U$3='Invulblad - Leerlingprognoses'!$C$359,'Invulblad - Leerlingprognoses'!P362,IF($U$3='Invulblad - Leerlingprognoses'!$C$369,'Invulblad - Leerlingprognoses'!P372,IF($U$3='Invulblad - Leerlingprognoses'!$C$379,'Invulblad - Leerlingprognoses'!P382,IF($U$3='Invulblad - Leerlingprognoses'!$C$389,'Invulblad - Leerlingprognoses'!P392,IF($U$3='Invulblad - Leerlingprognoses'!$C$399,'Invulblad - Leerlingprognoses'!P402))))))))))))))))))))))))))))))))))))))))</f>
        <v>214</v>
      </c>
      <c r="V11" s="4">
        <f>IF($U$3='Invulblad - Leerlingprognoses'!$C$7,'Invulblad - Leerlingprognoses'!Q10,IF($U$3='Invulblad - Leerlingprognoses'!$C$17,'Invulblad - Leerlingprognoses'!Q20,IF($U$3='Invulblad - Leerlingprognoses'!$C$28,'Invulblad - Leerlingprognoses'!Q31,IF($U$3='Invulblad - Leerlingprognoses'!$C$38,'Invulblad - Leerlingprognoses'!Q41,IF($U$3='Invulblad - Leerlingprognoses'!$C$48,'Invulblad - Leerlingprognoses'!Q51,IF($U$3='Invulblad - Leerlingprognoses'!$C$58,'Invulblad - Leerlingprognoses'!Q61,IF($U$3='Invulblad - Leerlingprognoses'!$C$68,'Invulblad - Leerlingprognoses'!Q71,IF($U$3='Invulblad - Leerlingprognoses'!$C$78,'Invulblad - Leerlingprognoses'!Q81,IF($U$3='Invulblad - Leerlingprognoses'!$C$88,'Invulblad - Leerlingprognoses'!Q91,IF($U$3='Invulblad - Leerlingprognoses'!$C$99,'Invulblad - Leerlingprognoses'!Q102,IF($U$3='Invulblad - Leerlingprognoses'!$C$109,'Invulblad - Leerlingprognoses'!Q112,IF($U$3='Invulblad - Leerlingprognoses'!$C$119,'Invulblad - Leerlingprognoses'!Q122,IF($U$3='Invulblad - Leerlingprognoses'!$C$129,'Invulblad - Leerlingprognoses'!Q132,IF($U$3='Invulblad - Leerlingprognoses'!$C$139,'Invulblad - Leerlingprognoses'!Q142,IF($U$3='Invulblad - Leerlingprognoses'!$C$149,'Invulblad - Leerlingprognoses'!Q152,IF($U$3='Invulblad - Leerlingprognoses'!$C$159,'Invulblad - Leerlingprognoses'!Q162,IF($U$3='Invulblad - Leerlingprognoses'!$C$169,'Invulblad - Leerlingprognoses'!Q172,IF($U$3='Invulblad - Leerlingprognoses'!$C$179,'Invulblad - Leerlingprognoses'!Q182,IF($U$3='Invulblad - Leerlingprognoses'!$C$189,'Invulblad - Leerlingprognoses'!Q192,IF($U$3='Invulblad - Leerlingprognoses'!$C$199,'Invulblad - Leerlingprognoses'!Q202,IF($U$3='Invulblad - Leerlingprognoses'!$C$209,'Invulblad - Leerlingprognoses'!Q212,IF($U$3='Invulblad - Leerlingprognoses'!$C$219,'Invulblad - Leerlingprognoses'!Q222,IF($U$3='Invulblad - Leerlingprognoses'!$C$229,'Invulblad - Leerlingprognoses'!Q232,IF($U$3='Invulblad - Leerlingprognoses'!$C$239,'Invulblad - Leerlingprognoses'!Q242,IF($U$3='Invulblad - Leerlingprognoses'!$C$249,'Invulblad - Leerlingprognoses'!Q252,IF($U$3='Invulblad - Leerlingprognoses'!$C$259,'Invulblad - Leerlingprognoses'!Q262,IF($U$3='Invulblad - Leerlingprognoses'!$C$269,'Invulblad - Leerlingprognoses'!Q272,IF($U$3='Invulblad - Leerlingprognoses'!$C$279,'Invulblad - Leerlingprognoses'!Q282,IF($U$3='Invulblad - Leerlingprognoses'!$C$289,'Invulblad - Leerlingprognoses'!Q292,IF($U$3='Invulblad - Leerlingprognoses'!$C$299,'Invulblad - Leerlingprognoses'!Q302,IF($U$3='Invulblad - Leerlingprognoses'!$C$309,'Invulblad - Leerlingprognoses'!Q312,IF($U$3='Invulblad - Leerlingprognoses'!$C$319,'Invulblad - Leerlingprognoses'!Q322,IF($U$3='Invulblad - Leerlingprognoses'!$C$329,'Invulblad - Leerlingprognoses'!Q332,IF($U$3='Invulblad - Leerlingprognoses'!$C$339,'Invulblad - Leerlingprognoses'!Q342,IF($U$3='Invulblad - Leerlingprognoses'!$C$349,'Invulblad - Leerlingprognoses'!Q352,IF($U$3='Invulblad - Leerlingprognoses'!$C$359,'Invulblad - Leerlingprognoses'!Q362,IF($U$3='Invulblad - Leerlingprognoses'!$C$369,'Invulblad - Leerlingprognoses'!Q372,IF($U$3='Invulblad - Leerlingprognoses'!$C$379,'Invulblad - Leerlingprognoses'!Q382,IF($U$3='Invulblad - Leerlingprognoses'!$C$389,'Invulblad - Leerlingprognoses'!Q392,IF($U$3='Invulblad - Leerlingprognoses'!$C$399,'Invulblad - Leerlingprognoses'!Q402))))))))))))))))))))))))))))))))))))))))</f>
        <v>214</v>
      </c>
      <c r="W11" s="4">
        <f>IF($U$3='Invulblad - Leerlingprognoses'!$C$7,'Invulblad - Leerlingprognoses'!R10,IF($U$3='Invulblad - Leerlingprognoses'!$C$17,'Invulblad - Leerlingprognoses'!R20,IF($U$3='Invulblad - Leerlingprognoses'!$C$28,'Invulblad - Leerlingprognoses'!R31,IF($U$3='Invulblad - Leerlingprognoses'!$C$38,'Invulblad - Leerlingprognoses'!R41,IF($U$3='Invulblad - Leerlingprognoses'!$C$48,'Invulblad - Leerlingprognoses'!R51,IF($U$3='Invulblad - Leerlingprognoses'!$C$58,'Invulblad - Leerlingprognoses'!R61,IF($U$3='Invulblad - Leerlingprognoses'!$C$68,'Invulblad - Leerlingprognoses'!R71,IF($U$3='Invulblad - Leerlingprognoses'!$C$78,'Invulblad - Leerlingprognoses'!R81,IF($U$3='Invulblad - Leerlingprognoses'!$C$88,'Invulblad - Leerlingprognoses'!R91,IF($U$3='Invulblad - Leerlingprognoses'!$C$99,'Invulblad - Leerlingprognoses'!R102,IF($U$3='Invulblad - Leerlingprognoses'!$C$109,'Invulblad - Leerlingprognoses'!R112,IF($U$3='Invulblad - Leerlingprognoses'!$C$119,'Invulblad - Leerlingprognoses'!R122,IF($U$3='Invulblad - Leerlingprognoses'!$C$129,'Invulblad - Leerlingprognoses'!R132,IF($U$3='Invulblad - Leerlingprognoses'!$C$139,'Invulblad - Leerlingprognoses'!R142,IF($U$3='Invulblad - Leerlingprognoses'!$C$149,'Invulblad - Leerlingprognoses'!R152,IF($U$3='Invulblad - Leerlingprognoses'!$C$159,'Invulblad - Leerlingprognoses'!R162,IF($U$3='Invulblad - Leerlingprognoses'!$C$169,'Invulblad - Leerlingprognoses'!R172,IF($U$3='Invulblad - Leerlingprognoses'!$C$179,'Invulblad - Leerlingprognoses'!R182,IF($U$3='Invulblad - Leerlingprognoses'!$C$189,'Invulblad - Leerlingprognoses'!R192,IF($U$3='Invulblad - Leerlingprognoses'!$C$199,'Invulblad - Leerlingprognoses'!R202,IF($U$3='Invulblad - Leerlingprognoses'!$C$209,'Invulblad - Leerlingprognoses'!R212,IF($U$3='Invulblad - Leerlingprognoses'!$C$219,'Invulblad - Leerlingprognoses'!R222,IF($U$3='Invulblad - Leerlingprognoses'!$C$229,'Invulblad - Leerlingprognoses'!R232,IF($U$3='Invulblad - Leerlingprognoses'!$C$239,'Invulblad - Leerlingprognoses'!R242,IF($U$3='Invulblad - Leerlingprognoses'!$C$249,'Invulblad - Leerlingprognoses'!R252,IF($U$3='Invulblad - Leerlingprognoses'!$C$259,'Invulblad - Leerlingprognoses'!R262,IF($U$3='Invulblad - Leerlingprognoses'!$C$269,'Invulblad - Leerlingprognoses'!R272,IF($U$3='Invulblad - Leerlingprognoses'!$C$279,'Invulblad - Leerlingprognoses'!R282,IF($U$3='Invulblad - Leerlingprognoses'!$C$289,'Invulblad - Leerlingprognoses'!R292,IF($U$3='Invulblad - Leerlingprognoses'!$C$299,'Invulblad - Leerlingprognoses'!R302,IF($U$3='Invulblad - Leerlingprognoses'!$C$309,'Invulblad - Leerlingprognoses'!R312,IF($U$3='Invulblad - Leerlingprognoses'!$C$319,'Invulblad - Leerlingprognoses'!R322,IF($U$3='Invulblad - Leerlingprognoses'!$C$329,'Invulblad - Leerlingprognoses'!R332,IF($U$3='Invulblad - Leerlingprognoses'!$C$339,'Invulblad - Leerlingprognoses'!R342,IF($U$3='Invulblad - Leerlingprognoses'!$C$349,'Invulblad - Leerlingprognoses'!R352,IF($U$3='Invulblad - Leerlingprognoses'!$C$359,'Invulblad - Leerlingprognoses'!R362,IF($U$3='Invulblad - Leerlingprognoses'!$C$369,'Invulblad - Leerlingprognoses'!R372,IF($U$3='Invulblad - Leerlingprognoses'!$C$379,'Invulblad - Leerlingprognoses'!R382,IF($U$3='Invulblad - Leerlingprognoses'!$C$389,'Invulblad - Leerlingprognoses'!R392,IF($U$3='Invulblad - Leerlingprognoses'!$C$399,'Invulblad - Leerlingprognoses'!R402))))))))))))))))))))))))))))))))))))))))</f>
        <v>214</v>
      </c>
      <c r="X11" s="54"/>
      <c r="Y11" s="55"/>
      <c r="Z11" s="8"/>
      <c r="AA11" s="12"/>
    </row>
    <row r="12" spans="1:112" ht="14.1" customHeight="1" x14ac:dyDescent="0.3">
      <c r="B12" s="8"/>
      <c r="C12" s="29"/>
      <c r="D12" s="30"/>
      <c r="E12" s="56" t="s">
        <v>4</v>
      </c>
      <c r="F12" s="57">
        <v>0.3</v>
      </c>
      <c r="G12" s="57"/>
      <c r="H12" s="58"/>
      <c r="I12" s="248">
        <f>IF($U$3='Invulblad - Leerlingprognoses'!$C$7,'Invulblad - Leerlingprognoses'!G11,IF($U$3='Invulblad - Leerlingprognoses'!$C$17,'Invulblad - Leerlingprognoses'!G21,IF($U$3='Invulblad - Leerlingprognoses'!$C$28,'Invulblad - Leerlingprognoses'!G32,IF($U$3='Invulblad - Leerlingprognoses'!$C$38,'Invulblad - Leerlingprognoses'!G42,IF($U$3='Invulblad - Leerlingprognoses'!$C$48,'Invulblad - Leerlingprognoses'!G52,IF($U$3='Invulblad - Leerlingprognoses'!$C$58,'Invulblad - Leerlingprognoses'!G62,IF($U$3='Invulblad - Leerlingprognoses'!$C$68,'Invulblad - Leerlingprognoses'!G72,IF($U$3='Invulblad - Leerlingprognoses'!$C$78,'Invulblad - Leerlingprognoses'!G82,IF($U$3='Invulblad - Leerlingprognoses'!$C$88,'Invulblad - Leerlingprognoses'!G92,IF($U$3='Invulblad - Leerlingprognoses'!$C$99,'Invulblad - Leerlingprognoses'!G103,IF($U$3='Invulblad - Leerlingprognoses'!$C$109,'Invulblad - Leerlingprognoses'!G113,IF($U$3='Invulblad - Leerlingprognoses'!$C$119,'Invulblad - Leerlingprognoses'!G123,IF($U$3='Invulblad - Leerlingprognoses'!$C$129,'Invulblad - Leerlingprognoses'!G133,IF($U$3='Invulblad - Leerlingprognoses'!$C$139,'Invulblad - Leerlingprognoses'!G143,IF($U$3='Invulblad - Leerlingprognoses'!$C$149,'Invulblad - Leerlingprognoses'!G153,IF($U$3='Invulblad - Leerlingprognoses'!$C$159,'Invulblad - Leerlingprognoses'!G163,IF($U$3='Invulblad - Leerlingprognoses'!$C$169,'Invulblad - Leerlingprognoses'!G173,IF($U$3='Invulblad - Leerlingprognoses'!$C$179,'Invulblad - Leerlingprognoses'!G183,IF($U$3='Invulblad - Leerlingprognoses'!$C$189,'Invulblad - Leerlingprognoses'!G193,IF($U$3='Invulblad - Leerlingprognoses'!$C$199,'Invulblad - Leerlingprognoses'!G203,IF($U$3='Invulblad - Leerlingprognoses'!$C$209,'Invulblad - Leerlingprognoses'!G213,IF($U$3='Invulblad - Leerlingprognoses'!$C$219,'Invulblad - Leerlingprognoses'!G223,IF($U$3='Invulblad - Leerlingprognoses'!$C$229,'Invulblad - Leerlingprognoses'!G233,IF($U$3='Invulblad - Leerlingprognoses'!$C$239,'Invulblad - Leerlingprognoses'!G243,IF($U$3='Invulblad - Leerlingprognoses'!$C$249,'Invulblad - Leerlingprognoses'!G253,IF($U$3='Invulblad - Leerlingprognoses'!$C$259,'Invulblad - Leerlingprognoses'!G263,IF($U$3='Invulblad - Leerlingprognoses'!$C$269,'Invulblad - Leerlingprognoses'!G273,IF($U$3='Invulblad - Leerlingprognoses'!$C$279,'Invulblad - Leerlingprognoses'!G283,IF($U$3='Invulblad - Leerlingprognoses'!$C$289,'Invulblad - Leerlingprognoses'!G293,IF($U$3='Invulblad - Leerlingprognoses'!$C$299,'Invulblad - Leerlingprognoses'!G303,IF($U$3='Invulblad - Leerlingprognoses'!$C$309,'Invulblad - Leerlingprognoses'!G313,IF($U$3='Invulblad - Leerlingprognoses'!$C$319,'Invulblad - Leerlingprognoses'!G323,IF($U$3='Invulblad - Leerlingprognoses'!$C$329,'Invulblad - Leerlingprognoses'!G333,IF($U$3='Invulblad - Leerlingprognoses'!$C$339,'Invulblad - Leerlingprognoses'!G343,IF($U$3='Invulblad - Leerlingprognoses'!$C$349,'Invulblad - Leerlingprognoses'!G353,IF($U$3='Invulblad - Leerlingprognoses'!$C$359,'Invulblad - Leerlingprognoses'!G363,IF($U$3='Invulblad - Leerlingprognoses'!$C$369,'Invulblad - Leerlingprognoses'!G373,IF($U$3='Invulblad - Leerlingprognoses'!$C$379,'Invulblad - Leerlingprognoses'!G383,IF($U$3='Invulblad - Leerlingprognoses'!$C$389,'Invulblad - Leerlingprognoses'!G393,IF($U$3='Invulblad - Leerlingprognoses'!$C$399,'Invulblad - Leerlingprognoses'!G403))))))))))))))))))))))))))))))))))))))))</f>
        <v>4</v>
      </c>
      <c r="J12" s="248">
        <f>IF($U$3='Invulblad - Leerlingprognoses'!$C$7,'Invulblad - Leerlingprognoses'!I11,IF($U$3='Invulblad - Leerlingprognoses'!$C$17,'Invulblad - Leerlingprognoses'!I21,IF($U$3='Invulblad - Leerlingprognoses'!$C$28,'Invulblad - Leerlingprognoses'!I32,IF($U$3='Invulblad - Leerlingprognoses'!$C$38,'Invulblad - Leerlingprognoses'!I42,IF($U$3='Invulblad - Leerlingprognoses'!$C$48,'Invulblad - Leerlingprognoses'!I52,IF($U$3='Invulblad - Leerlingprognoses'!$C$58,'Invulblad - Leerlingprognoses'!I62,IF($U$3='Invulblad - Leerlingprognoses'!$C$68,'Invulblad - Leerlingprognoses'!I72,IF($U$3='Invulblad - Leerlingprognoses'!$C$78,'Invulblad - Leerlingprognoses'!I82,IF($U$3='Invulblad - Leerlingprognoses'!$C$88,'Invulblad - Leerlingprognoses'!I92,IF($U$3='Invulblad - Leerlingprognoses'!$C$99,'Invulblad - Leerlingprognoses'!I103,IF($U$3='Invulblad - Leerlingprognoses'!$C$109,'Invulblad - Leerlingprognoses'!I113,IF($U$3='Invulblad - Leerlingprognoses'!$C$119,'Invulblad - Leerlingprognoses'!I123,IF($U$3='Invulblad - Leerlingprognoses'!$C$129,'Invulblad - Leerlingprognoses'!I133,IF($U$3='Invulblad - Leerlingprognoses'!$C$139,'Invulblad - Leerlingprognoses'!I143,IF($U$3='Invulblad - Leerlingprognoses'!$C$149,'Invulblad - Leerlingprognoses'!I153,IF($U$3='Invulblad - Leerlingprognoses'!$C$159,'Invulblad - Leerlingprognoses'!I163,IF($U$3='Invulblad - Leerlingprognoses'!$C$169,'Invulblad - Leerlingprognoses'!I173,IF($U$3='Invulblad - Leerlingprognoses'!$C$179,'Invulblad - Leerlingprognoses'!I183,IF($U$3='Invulblad - Leerlingprognoses'!$C$189,'Invulblad - Leerlingprognoses'!I193,IF($U$3='Invulblad - Leerlingprognoses'!$C$199,'Invulblad - Leerlingprognoses'!I203,IF($U$3='Invulblad - Leerlingprognoses'!$C$209,'Invulblad - Leerlingprognoses'!I213,IF($U$3='Invulblad - Leerlingprognoses'!$C$219,'Invulblad - Leerlingprognoses'!I223,IF($U$3='Invulblad - Leerlingprognoses'!$C$229,'Invulblad - Leerlingprognoses'!I233,IF($U$3='Invulblad - Leerlingprognoses'!$C$239,'Invulblad - Leerlingprognoses'!I243,IF($U$3='Invulblad - Leerlingprognoses'!$C$249,'Invulblad - Leerlingprognoses'!I253,IF($U$3='Invulblad - Leerlingprognoses'!$C$259,'Invulblad - Leerlingprognoses'!I263,IF($U$3='Invulblad - Leerlingprognoses'!$C$269,'Invulblad - Leerlingprognoses'!I273,IF($U$3='Invulblad - Leerlingprognoses'!$C$279,'Invulblad - Leerlingprognoses'!I283,IF($U$3='Invulblad - Leerlingprognoses'!$C$289,'Invulblad - Leerlingprognoses'!I293,IF($U$3='Invulblad - Leerlingprognoses'!$C$299,'Invulblad - Leerlingprognoses'!I303,IF($U$3='Invulblad - Leerlingprognoses'!$C$309,'Invulblad - Leerlingprognoses'!I313,IF($U$3='Invulblad - Leerlingprognoses'!$C$319,'Invulblad - Leerlingprognoses'!I323,IF($U$3='Invulblad - Leerlingprognoses'!$C$329,'Invulblad - Leerlingprognoses'!I333,IF($U$3='Invulblad - Leerlingprognoses'!$C$339,'Invulblad - Leerlingprognoses'!I343,IF($U$3='Invulblad - Leerlingprognoses'!$C$349,'Invulblad - Leerlingprognoses'!I353,IF($U$3='Invulblad - Leerlingprognoses'!$C$359,'Invulblad - Leerlingprognoses'!I363,IF($U$3='Invulblad - Leerlingprognoses'!$C$369,'Invulblad - Leerlingprognoses'!I373,IF($U$3='Invulblad - Leerlingprognoses'!$C$379,'Invulblad - Leerlingprognoses'!I383,IF($U$3='Invulblad - Leerlingprognoses'!$C$389,'Invulblad - Leerlingprognoses'!I393,IF($U$3='Invulblad - Leerlingprognoses'!$C$399,'Invulblad - Leerlingprognoses'!I403))))))))))))))))))))))))))))))))))))))))</f>
        <v>4</v>
      </c>
      <c r="K12" s="48"/>
      <c r="L12" s="30"/>
      <c r="M12" s="12"/>
      <c r="N12" s="32"/>
      <c r="O12" s="248">
        <f>IF($U$3='Invulblad - Leerlingprognoses'!$C$7,'Invulblad - Leerlingprognoses'!J11,IF($U$3='Invulblad - Leerlingprognoses'!$C$17,'Invulblad - Leerlingprognoses'!J21,IF($U$3='Invulblad - Leerlingprognoses'!$C$28,'Invulblad - Leerlingprognoses'!J32,IF($U$3='Invulblad - Leerlingprognoses'!$C$38,'Invulblad - Leerlingprognoses'!J42,IF($U$3='Invulblad - Leerlingprognoses'!$C$48,'Invulblad - Leerlingprognoses'!J52,IF($U$3='Invulblad - Leerlingprognoses'!$C$58,'Invulblad - Leerlingprognoses'!J62,IF($U$3='Invulblad - Leerlingprognoses'!$C$68,'Invulblad - Leerlingprognoses'!J72,IF($U$3='Invulblad - Leerlingprognoses'!$C$78,'Invulblad - Leerlingprognoses'!J82,IF($U$3='Invulblad - Leerlingprognoses'!$C$88,'Invulblad - Leerlingprognoses'!J92,IF($U$3='Invulblad - Leerlingprognoses'!$C$99,'Invulblad - Leerlingprognoses'!J103,IF($U$3='Invulblad - Leerlingprognoses'!$C$109,'Invulblad - Leerlingprognoses'!J113,IF($U$3='Invulblad - Leerlingprognoses'!$C$119,'Invulblad - Leerlingprognoses'!J123,IF($U$3='Invulblad - Leerlingprognoses'!$C$129,'Invulblad - Leerlingprognoses'!J133,IF($U$3='Invulblad - Leerlingprognoses'!$C$139,'Invulblad - Leerlingprognoses'!J143,IF($U$3='Invulblad - Leerlingprognoses'!$C$149,'Invulblad - Leerlingprognoses'!J153,IF($U$3='Invulblad - Leerlingprognoses'!$C$159,'Invulblad - Leerlingprognoses'!J163,IF($U$3='Invulblad - Leerlingprognoses'!$C$169,'Invulblad - Leerlingprognoses'!J173,IF($U$3='Invulblad - Leerlingprognoses'!$C$179,'Invulblad - Leerlingprognoses'!J183,IF($U$3='Invulblad - Leerlingprognoses'!$C$189,'Invulblad - Leerlingprognoses'!J193,IF($U$3='Invulblad - Leerlingprognoses'!$C$199,'Invulblad - Leerlingprognoses'!J203,IF($U$3='Invulblad - Leerlingprognoses'!$C$209,'Invulblad - Leerlingprognoses'!J213,IF($U$3='Invulblad - Leerlingprognoses'!$C$219,'Invulblad - Leerlingprognoses'!J223,IF($U$3='Invulblad - Leerlingprognoses'!$C$229,'Invulblad - Leerlingprognoses'!J233,IF($U$3='Invulblad - Leerlingprognoses'!$C$239,'Invulblad - Leerlingprognoses'!J243,IF($U$3='Invulblad - Leerlingprognoses'!$C$249,'Invulblad - Leerlingprognoses'!J253,IF($U$3='Invulblad - Leerlingprognoses'!$C$259,'Invulblad - Leerlingprognoses'!J263,IF($U$3='Invulblad - Leerlingprognoses'!$C$269,'Invulblad - Leerlingprognoses'!J273,IF($U$3='Invulblad - Leerlingprognoses'!$C$279,'Invulblad - Leerlingprognoses'!J283,IF($U$3='Invulblad - Leerlingprognoses'!$C$289,'Invulblad - Leerlingprognoses'!J293,IF($U$3='Invulblad - Leerlingprognoses'!$C$299,'Invulblad - Leerlingprognoses'!J303,IF($U$3='Invulblad - Leerlingprognoses'!$C$309,'Invulblad - Leerlingprognoses'!J313,IF($U$3='Invulblad - Leerlingprognoses'!$C$319,'Invulblad - Leerlingprognoses'!J323,IF($U$3='Invulblad - Leerlingprognoses'!$C$329,'Invulblad - Leerlingprognoses'!J333,IF($U$3='Invulblad - Leerlingprognoses'!$C$339,'Invulblad - Leerlingprognoses'!J343,IF($U$3='Invulblad - Leerlingprognoses'!$C$349,'Invulblad - Leerlingprognoses'!J353,IF($U$3='Invulblad - Leerlingprognoses'!$C$359,'Invulblad - Leerlingprognoses'!J363,IF($U$3='Invulblad - Leerlingprognoses'!$C$369,'Invulblad - Leerlingprognoses'!J373,IF($U$3='Invulblad - Leerlingprognoses'!$C$379,'Invulblad - Leerlingprognoses'!J383,IF($U$3='Invulblad - Leerlingprognoses'!$C$389,'Invulblad - Leerlingprognoses'!J393,IF($U$3='Invulblad - Leerlingprognoses'!$C$399,'Invulblad - Leerlingprognoses'!J403))))))))))))))))))))))))))))))))))))))))</f>
        <v>4</v>
      </c>
      <c r="P12" s="248">
        <f>IF($U$3='Invulblad - Leerlingprognoses'!$C$7,'Invulblad - Leerlingprognoses'!K11,IF($U$3='Invulblad - Leerlingprognoses'!$C$17,'Invulblad - Leerlingprognoses'!K21,IF($U$3='Invulblad - Leerlingprognoses'!$C$28,'Invulblad - Leerlingprognoses'!K32,IF($U$3='Invulblad - Leerlingprognoses'!$C$38,'Invulblad - Leerlingprognoses'!K42,IF($U$3='Invulblad - Leerlingprognoses'!$C$48,'Invulblad - Leerlingprognoses'!K52,IF($U$3='Invulblad - Leerlingprognoses'!$C$58,'Invulblad - Leerlingprognoses'!K62,IF($U$3='Invulblad - Leerlingprognoses'!$C$68,'Invulblad - Leerlingprognoses'!K72,IF($U$3='Invulblad - Leerlingprognoses'!$C$78,'Invulblad - Leerlingprognoses'!K82,IF($U$3='Invulblad - Leerlingprognoses'!$C$88,'Invulblad - Leerlingprognoses'!K92,IF($U$3='Invulblad - Leerlingprognoses'!$C$99,'Invulblad - Leerlingprognoses'!K103,IF($U$3='Invulblad - Leerlingprognoses'!$C$109,'Invulblad - Leerlingprognoses'!K113,IF($U$3='Invulblad - Leerlingprognoses'!$C$119,'Invulblad - Leerlingprognoses'!K123,IF($U$3='Invulblad - Leerlingprognoses'!$C$129,'Invulblad - Leerlingprognoses'!K133,IF($U$3='Invulblad - Leerlingprognoses'!$C$139,'Invulblad - Leerlingprognoses'!K143,IF($U$3='Invulblad - Leerlingprognoses'!$C$149,'Invulblad - Leerlingprognoses'!K153,IF($U$3='Invulblad - Leerlingprognoses'!$C$159,'Invulblad - Leerlingprognoses'!K163,IF($U$3='Invulblad - Leerlingprognoses'!$C$169,'Invulblad - Leerlingprognoses'!K173,IF($U$3='Invulblad - Leerlingprognoses'!$C$179,'Invulblad - Leerlingprognoses'!K183,IF($U$3='Invulblad - Leerlingprognoses'!$C$189,'Invulblad - Leerlingprognoses'!K193,IF($U$3='Invulblad - Leerlingprognoses'!$C$199,'Invulblad - Leerlingprognoses'!K203,IF($U$3='Invulblad - Leerlingprognoses'!$C$209,'Invulblad - Leerlingprognoses'!K213,IF($U$3='Invulblad - Leerlingprognoses'!$C$219,'Invulblad - Leerlingprognoses'!K223,IF($U$3='Invulblad - Leerlingprognoses'!$C$229,'Invulblad - Leerlingprognoses'!K233,IF($U$3='Invulblad - Leerlingprognoses'!$C$239,'Invulblad - Leerlingprognoses'!K243,IF($U$3='Invulblad - Leerlingprognoses'!$C$249,'Invulblad - Leerlingprognoses'!K253,IF($U$3='Invulblad - Leerlingprognoses'!$C$259,'Invulblad - Leerlingprognoses'!K263,IF($U$3='Invulblad - Leerlingprognoses'!$C$269,'Invulblad - Leerlingprognoses'!K273,IF($U$3='Invulblad - Leerlingprognoses'!$C$279,'Invulblad - Leerlingprognoses'!K283,IF($U$3='Invulblad - Leerlingprognoses'!$C$289,'Invulblad - Leerlingprognoses'!K293,IF($U$3='Invulblad - Leerlingprognoses'!$C$299,'Invulblad - Leerlingprognoses'!K303,IF($U$3='Invulblad - Leerlingprognoses'!$C$309,'Invulblad - Leerlingprognoses'!K313,IF($U$3='Invulblad - Leerlingprognoses'!$C$319,'Invulblad - Leerlingprognoses'!K323,IF($U$3='Invulblad - Leerlingprognoses'!$C$329,'Invulblad - Leerlingprognoses'!K333,IF($U$3='Invulblad - Leerlingprognoses'!$C$339,'Invulblad - Leerlingprognoses'!K343,IF($U$3='Invulblad - Leerlingprognoses'!$C$349,'Invulblad - Leerlingprognoses'!K353,IF($U$3='Invulblad - Leerlingprognoses'!$C$359,'Invulblad - Leerlingprognoses'!K363,IF($U$3='Invulblad - Leerlingprognoses'!$C$369,'Invulblad - Leerlingprognoses'!K373,IF($U$3='Invulblad - Leerlingprognoses'!$C$379,'Invulblad - Leerlingprognoses'!K383,IF($U$3='Invulblad - Leerlingprognoses'!$C$389,'Invulblad - Leerlingprognoses'!K393,IF($U$3='Invulblad - Leerlingprognoses'!$C$399,'Invulblad - Leerlingprognoses'!K403))))))))))))))))))))))))))))))))))))))))</f>
        <v>4</v>
      </c>
      <c r="Q12" s="248">
        <f>IF($U$3='Invulblad - Leerlingprognoses'!$C$7,'Invulblad - Leerlingprognoses'!L11,IF($U$3='Invulblad - Leerlingprognoses'!$C$17,'Invulblad - Leerlingprognoses'!L21,IF($U$3='Invulblad - Leerlingprognoses'!$C$28,'Invulblad - Leerlingprognoses'!L32,IF($U$3='Invulblad - Leerlingprognoses'!$C$38,'Invulblad - Leerlingprognoses'!L42,IF($U$3='Invulblad - Leerlingprognoses'!$C$48,'Invulblad - Leerlingprognoses'!L52,IF($U$3='Invulblad - Leerlingprognoses'!$C$58,'Invulblad - Leerlingprognoses'!L62,IF($U$3='Invulblad - Leerlingprognoses'!$C$68,'Invulblad - Leerlingprognoses'!L72,IF($U$3='Invulblad - Leerlingprognoses'!$C$78,'Invulblad - Leerlingprognoses'!L82,IF($U$3='Invulblad - Leerlingprognoses'!$C$88,'Invulblad - Leerlingprognoses'!L92,IF($U$3='Invulblad - Leerlingprognoses'!$C$99,'Invulblad - Leerlingprognoses'!L103,IF($U$3='Invulblad - Leerlingprognoses'!$C$109,'Invulblad - Leerlingprognoses'!L113,IF($U$3='Invulblad - Leerlingprognoses'!$C$119,'Invulblad - Leerlingprognoses'!L123,IF($U$3='Invulblad - Leerlingprognoses'!$C$129,'Invulblad - Leerlingprognoses'!L133,IF($U$3='Invulblad - Leerlingprognoses'!$C$139,'Invulblad - Leerlingprognoses'!L143,IF($U$3='Invulblad - Leerlingprognoses'!$C$149,'Invulblad - Leerlingprognoses'!L153,IF($U$3='Invulblad - Leerlingprognoses'!$C$159,'Invulblad - Leerlingprognoses'!L163,IF($U$3='Invulblad - Leerlingprognoses'!$C$169,'Invulblad - Leerlingprognoses'!L173,IF($U$3='Invulblad - Leerlingprognoses'!$C$179,'Invulblad - Leerlingprognoses'!L183,IF($U$3='Invulblad - Leerlingprognoses'!$C$189,'Invulblad - Leerlingprognoses'!L193,IF($U$3='Invulblad - Leerlingprognoses'!$C$199,'Invulblad - Leerlingprognoses'!L203,IF($U$3='Invulblad - Leerlingprognoses'!$C$209,'Invulblad - Leerlingprognoses'!L213,IF($U$3='Invulblad - Leerlingprognoses'!$C$219,'Invulblad - Leerlingprognoses'!L223,IF($U$3='Invulblad - Leerlingprognoses'!$C$229,'Invulblad - Leerlingprognoses'!L233,IF($U$3='Invulblad - Leerlingprognoses'!$C$239,'Invulblad - Leerlingprognoses'!L243,IF($U$3='Invulblad - Leerlingprognoses'!$C$249,'Invulblad - Leerlingprognoses'!L253,IF($U$3='Invulblad - Leerlingprognoses'!$C$259,'Invulblad - Leerlingprognoses'!L263,IF($U$3='Invulblad - Leerlingprognoses'!$C$269,'Invulblad - Leerlingprognoses'!L273,IF($U$3='Invulblad - Leerlingprognoses'!$C$279,'Invulblad - Leerlingprognoses'!L283,IF($U$3='Invulblad - Leerlingprognoses'!$C$289,'Invulblad - Leerlingprognoses'!L293,IF($U$3='Invulblad - Leerlingprognoses'!$C$299,'Invulblad - Leerlingprognoses'!L303,IF($U$3='Invulblad - Leerlingprognoses'!$C$309,'Invulblad - Leerlingprognoses'!L313,IF($U$3='Invulblad - Leerlingprognoses'!$C$319,'Invulblad - Leerlingprognoses'!L323,IF($U$3='Invulblad - Leerlingprognoses'!$C$329,'Invulblad - Leerlingprognoses'!L333,IF($U$3='Invulblad - Leerlingprognoses'!$C$339,'Invulblad - Leerlingprognoses'!L343,IF($U$3='Invulblad - Leerlingprognoses'!$C$349,'Invulblad - Leerlingprognoses'!L353,IF($U$3='Invulblad - Leerlingprognoses'!$C$359,'Invulblad - Leerlingprognoses'!L363,IF($U$3='Invulblad - Leerlingprognoses'!$C$369,'Invulblad - Leerlingprognoses'!L373,IF($U$3='Invulblad - Leerlingprognoses'!$C$379,'Invulblad - Leerlingprognoses'!L383,IF($U$3='Invulblad - Leerlingprognoses'!$C$389,'Invulblad - Leerlingprognoses'!L393,IF($U$3='Invulblad - Leerlingprognoses'!$C$399,'Invulblad - Leerlingprognoses'!L403))))))))))))))))))))))))))))))))))))))))</f>
        <v>4</v>
      </c>
      <c r="R12" s="248">
        <f>IF($U$3='Invulblad - Leerlingprognoses'!$C$7,'Invulblad - Leerlingprognoses'!M11,IF($U$3='Invulblad - Leerlingprognoses'!$C$17,'Invulblad - Leerlingprognoses'!M21,IF($U$3='Invulblad - Leerlingprognoses'!$C$28,'Invulblad - Leerlingprognoses'!M32,IF($U$3='Invulblad - Leerlingprognoses'!$C$38,'Invulblad - Leerlingprognoses'!M42,IF($U$3='Invulblad - Leerlingprognoses'!$C$48,'Invulblad - Leerlingprognoses'!M52,IF($U$3='Invulblad - Leerlingprognoses'!$C$58,'Invulblad - Leerlingprognoses'!M62,IF($U$3='Invulblad - Leerlingprognoses'!$C$68,'Invulblad - Leerlingprognoses'!M72,IF($U$3='Invulblad - Leerlingprognoses'!$C$78,'Invulblad - Leerlingprognoses'!M82,IF($U$3='Invulblad - Leerlingprognoses'!$C$88,'Invulblad - Leerlingprognoses'!M92,IF($U$3='Invulblad - Leerlingprognoses'!$C$99,'Invulblad - Leerlingprognoses'!M103,IF($U$3='Invulblad - Leerlingprognoses'!$C$109,'Invulblad - Leerlingprognoses'!M113,IF($U$3='Invulblad - Leerlingprognoses'!$C$119,'Invulblad - Leerlingprognoses'!M123,IF($U$3='Invulblad - Leerlingprognoses'!$C$129,'Invulblad - Leerlingprognoses'!M133,IF($U$3='Invulblad - Leerlingprognoses'!$C$139,'Invulblad - Leerlingprognoses'!M143,IF($U$3='Invulblad - Leerlingprognoses'!$C$149,'Invulblad - Leerlingprognoses'!M153,IF($U$3='Invulblad - Leerlingprognoses'!$C$159,'Invulblad - Leerlingprognoses'!M163,IF($U$3='Invulblad - Leerlingprognoses'!$C$169,'Invulblad - Leerlingprognoses'!M173,IF($U$3='Invulblad - Leerlingprognoses'!$C$179,'Invulblad - Leerlingprognoses'!M183,IF($U$3='Invulblad - Leerlingprognoses'!$C$189,'Invulblad - Leerlingprognoses'!M193,IF($U$3='Invulblad - Leerlingprognoses'!$C$199,'Invulblad - Leerlingprognoses'!M203,IF($U$3='Invulblad - Leerlingprognoses'!$C$209,'Invulblad - Leerlingprognoses'!M213,IF($U$3='Invulblad - Leerlingprognoses'!$C$219,'Invulblad - Leerlingprognoses'!M223,IF($U$3='Invulblad - Leerlingprognoses'!$C$229,'Invulblad - Leerlingprognoses'!M233,IF($U$3='Invulblad - Leerlingprognoses'!$C$239,'Invulblad - Leerlingprognoses'!M243,IF($U$3='Invulblad - Leerlingprognoses'!$C$249,'Invulblad - Leerlingprognoses'!M253,IF($U$3='Invulblad - Leerlingprognoses'!$C$259,'Invulblad - Leerlingprognoses'!M263,IF($U$3='Invulblad - Leerlingprognoses'!$C$269,'Invulblad - Leerlingprognoses'!M273,IF($U$3='Invulblad - Leerlingprognoses'!$C$279,'Invulblad - Leerlingprognoses'!M283,IF($U$3='Invulblad - Leerlingprognoses'!$C$289,'Invulblad - Leerlingprognoses'!M293,IF($U$3='Invulblad - Leerlingprognoses'!$C$299,'Invulblad - Leerlingprognoses'!M303,IF($U$3='Invulblad - Leerlingprognoses'!$C$309,'Invulblad - Leerlingprognoses'!M313,IF($U$3='Invulblad - Leerlingprognoses'!$C$319,'Invulblad - Leerlingprognoses'!M323,IF($U$3='Invulblad - Leerlingprognoses'!$C$329,'Invulblad - Leerlingprognoses'!M333,IF($U$3='Invulblad - Leerlingprognoses'!$C$339,'Invulblad - Leerlingprognoses'!M343,IF($U$3='Invulblad - Leerlingprognoses'!$C$349,'Invulblad - Leerlingprognoses'!M353,IF($U$3='Invulblad - Leerlingprognoses'!$C$359,'Invulblad - Leerlingprognoses'!M363,IF($U$3='Invulblad - Leerlingprognoses'!$C$369,'Invulblad - Leerlingprognoses'!M373,IF($U$3='Invulblad - Leerlingprognoses'!$C$379,'Invulblad - Leerlingprognoses'!M383,IF($U$3='Invulblad - Leerlingprognoses'!$C$389,'Invulblad - Leerlingprognoses'!M393,IF($U$3='Invulblad - Leerlingprognoses'!$C$399,'Invulblad - Leerlingprognoses'!M403))))))))))))))))))))))))))))))))))))))))</f>
        <v>4</v>
      </c>
      <c r="S12" s="248">
        <f>IF($U$3='Invulblad - Leerlingprognoses'!$C$7,'Invulblad - Leerlingprognoses'!N11,IF($U$3='Invulblad - Leerlingprognoses'!$C$17,'Invulblad - Leerlingprognoses'!N21,IF($U$3='Invulblad - Leerlingprognoses'!$C$28,'Invulblad - Leerlingprognoses'!N32,IF($U$3='Invulblad - Leerlingprognoses'!$C$38,'Invulblad - Leerlingprognoses'!N42,IF($U$3='Invulblad - Leerlingprognoses'!$C$48,'Invulblad - Leerlingprognoses'!N52,IF($U$3='Invulblad - Leerlingprognoses'!$C$58,'Invulblad - Leerlingprognoses'!N62,IF($U$3='Invulblad - Leerlingprognoses'!$C$68,'Invulblad - Leerlingprognoses'!N72,IF($U$3='Invulblad - Leerlingprognoses'!$C$78,'Invulblad - Leerlingprognoses'!N82,IF($U$3='Invulblad - Leerlingprognoses'!$C$88,'Invulblad - Leerlingprognoses'!N92,IF($U$3='Invulblad - Leerlingprognoses'!$C$99,'Invulblad - Leerlingprognoses'!N103,IF($U$3='Invulblad - Leerlingprognoses'!$C$109,'Invulblad - Leerlingprognoses'!N113,IF($U$3='Invulblad - Leerlingprognoses'!$C$119,'Invulblad - Leerlingprognoses'!N123,IF($U$3='Invulblad - Leerlingprognoses'!$C$129,'Invulblad - Leerlingprognoses'!N133,IF($U$3='Invulblad - Leerlingprognoses'!$C$139,'Invulblad - Leerlingprognoses'!N143,IF($U$3='Invulblad - Leerlingprognoses'!$C$149,'Invulblad - Leerlingprognoses'!N153,IF($U$3='Invulblad - Leerlingprognoses'!$C$159,'Invulblad - Leerlingprognoses'!N163,IF($U$3='Invulblad - Leerlingprognoses'!$C$169,'Invulblad - Leerlingprognoses'!N173,IF($U$3='Invulblad - Leerlingprognoses'!$C$179,'Invulblad - Leerlingprognoses'!N183,IF($U$3='Invulblad - Leerlingprognoses'!$C$189,'Invulblad - Leerlingprognoses'!N193,IF($U$3='Invulblad - Leerlingprognoses'!$C$199,'Invulblad - Leerlingprognoses'!N203,IF($U$3='Invulblad - Leerlingprognoses'!$C$209,'Invulblad - Leerlingprognoses'!N213,IF($U$3='Invulblad - Leerlingprognoses'!$C$219,'Invulblad - Leerlingprognoses'!N223,IF($U$3='Invulblad - Leerlingprognoses'!$C$229,'Invulblad - Leerlingprognoses'!N233,IF($U$3='Invulblad - Leerlingprognoses'!$C$239,'Invulblad - Leerlingprognoses'!N243,IF($U$3='Invulblad - Leerlingprognoses'!$C$249,'Invulblad - Leerlingprognoses'!N253,IF($U$3='Invulblad - Leerlingprognoses'!$C$259,'Invulblad - Leerlingprognoses'!N263,IF($U$3='Invulblad - Leerlingprognoses'!$C$269,'Invulblad - Leerlingprognoses'!N273,IF($U$3='Invulblad - Leerlingprognoses'!$C$279,'Invulblad - Leerlingprognoses'!N283,IF($U$3='Invulblad - Leerlingprognoses'!$C$289,'Invulblad - Leerlingprognoses'!N293,IF($U$3='Invulblad - Leerlingprognoses'!$C$299,'Invulblad - Leerlingprognoses'!N303,IF($U$3='Invulblad - Leerlingprognoses'!$C$309,'Invulblad - Leerlingprognoses'!N313,IF($U$3='Invulblad - Leerlingprognoses'!$C$319,'Invulblad - Leerlingprognoses'!N323,IF($U$3='Invulblad - Leerlingprognoses'!$C$329,'Invulblad - Leerlingprognoses'!N333,IF($U$3='Invulblad - Leerlingprognoses'!$C$339,'Invulblad - Leerlingprognoses'!N343,IF($U$3='Invulblad - Leerlingprognoses'!$C$349,'Invulblad - Leerlingprognoses'!N353,IF($U$3='Invulblad - Leerlingprognoses'!$C$359,'Invulblad - Leerlingprognoses'!N363,IF($U$3='Invulblad - Leerlingprognoses'!$C$369,'Invulblad - Leerlingprognoses'!N373,IF($U$3='Invulblad - Leerlingprognoses'!$C$379,'Invulblad - Leerlingprognoses'!N383,IF($U$3='Invulblad - Leerlingprognoses'!$C$389,'Invulblad - Leerlingprognoses'!N393,IF($U$3='Invulblad - Leerlingprognoses'!$C$399,'Invulblad - Leerlingprognoses'!N403))))))))))))))))))))))))))))))))))))))))</f>
        <v>4</v>
      </c>
      <c r="T12" s="248">
        <f>IF($U$3='Invulblad - Leerlingprognoses'!$C$7,'Invulblad - Leerlingprognoses'!O11,IF($U$3='Invulblad - Leerlingprognoses'!$C$17,'Invulblad - Leerlingprognoses'!O21,IF($U$3='Invulblad - Leerlingprognoses'!$C$28,'Invulblad - Leerlingprognoses'!O32,IF($U$3='Invulblad - Leerlingprognoses'!$C$38,'Invulblad - Leerlingprognoses'!O42,IF($U$3='Invulblad - Leerlingprognoses'!$C$48,'Invulblad - Leerlingprognoses'!O52,IF($U$3='Invulblad - Leerlingprognoses'!$C$58,'Invulblad - Leerlingprognoses'!O62,IF($U$3='Invulblad - Leerlingprognoses'!$C$68,'Invulblad - Leerlingprognoses'!O72,IF($U$3='Invulblad - Leerlingprognoses'!$C$78,'Invulblad - Leerlingprognoses'!O82,IF($U$3='Invulblad - Leerlingprognoses'!$C$88,'Invulblad - Leerlingprognoses'!O92,IF($U$3='Invulblad - Leerlingprognoses'!$C$99,'Invulblad - Leerlingprognoses'!O103,IF($U$3='Invulblad - Leerlingprognoses'!$C$109,'Invulblad - Leerlingprognoses'!O113,IF($U$3='Invulblad - Leerlingprognoses'!$C$119,'Invulblad - Leerlingprognoses'!O123,IF($U$3='Invulblad - Leerlingprognoses'!$C$129,'Invulblad - Leerlingprognoses'!O133,IF($U$3='Invulblad - Leerlingprognoses'!$C$139,'Invulblad - Leerlingprognoses'!O143,IF($U$3='Invulblad - Leerlingprognoses'!$C$149,'Invulblad - Leerlingprognoses'!O153,IF($U$3='Invulblad - Leerlingprognoses'!$C$159,'Invulblad - Leerlingprognoses'!O163,IF($U$3='Invulblad - Leerlingprognoses'!$C$169,'Invulblad - Leerlingprognoses'!O173,IF($U$3='Invulblad - Leerlingprognoses'!$C$179,'Invulblad - Leerlingprognoses'!O183,IF($U$3='Invulblad - Leerlingprognoses'!$C$189,'Invulblad - Leerlingprognoses'!O193,IF($U$3='Invulblad - Leerlingprognoses'!$C$199,'Invulblad - Leerlingprognoses'!O203,IF($U$3='Invulblad - Leerlingprognoses'!$C$209,'Invulblad - Leerlingprognoses'!O213,IF($U$3='Invulblad - Leerlingprognoses'!$C$219,'Invulblad - Leerlingprognoses'!O223,IF($U$3='Invulblad - Leerlingprognoses'!$C$229,'Invulblad - Leerlingprognoses'!O233,IF($U$3='Invulblad - Leerlingprognoses'!$C$239,'Invulblad - Leerlingprognoses'!O243,IF($U$3='Invulblad - Leerlingprognoses'!$C$249,'Invulblad - Leerlingprognoses'!O253,IF($U$3='Invulblad - Leerlingprognoses'!$C$259,'Invulblad - Leerlingprognoses'!O263,IF($U$3='Invulblad - Leerlingprognoses'!$C$269,'Invulblad - Leerlingprognoses'!O273,IF($U$3='Invulblad - Leerlingprognoses'!$C$279,'Invulblad - Leerlingprognoses'!O283,IF($U$3='Invulblad - Leerlingprognoses'!$C$289,'Invulblad - Leerlingprognoses'!O293,IF($U$3='Invulblad - Leerlingprognoses'!$C$299,'Invulblad - Leerlingprognoses'!O303,IF($U$3='Invulblad - Leerlingprognoses'!$C$309,'Invulblad - Leerlingprognoses'!O313,IF($U$3='Invulblad - Leerlingprognoses'!$C$319,'Invulblad - Leerlingprognoses'!O323,IF($U$3='Invulblad - Leerlingprognoses'!$C$329,'Invulblad - Leerlingprognoses'!O333,IF($U$3='Invulblad - Leerlingprognoses'!$C$339,'Invulblad - Leerlingprognoses'!O343,IF($U$3='Invulblad - Leerlingprognoses'!$C$349,'Invulblad - Leerlingprognoses'!O353,IF($U$3='Invulblad - Leerlingprognoses'!$C$359,'Invulblad - Leerlingprognoses'!O363,IF($U$3='Invulblad - Leerlingprognoses'!$C$369,'Invulblad - Leerlingprognoses'!O373,IF($U$3='Invulblad - Leerlingprognoses'!$C$379,'Invulblad - Leerlingprognoses'!O383,IF($U$3='Invulblad - Leerlingprognoses'!$C$389,'Invulblad - Leerlingprognoses'!O393,IF($U$3='Invulblad - Leerlingprognoses'!$C$399,'Invulblad - Leerlingprognoses'!O403))))))))))))))))))))))))))))))))))))))))</f>
        <v>4</v>
      </c>
      <c r="U12" s="248">
        <f>IF($U$3='Invulblad - Leerlingprognoses'!$C$7,'Invulblad - Leerlingprognoses'!P11,IF($U$3='Invulblad - Leerlingprognoses'!$C$17,'Invulblad - Leerlingprognoses'!P21,IF($U$3='Invulblad - Leerlingprognoses'!$C$28,'Invulblad - Leerlingprognoses'!P32,IF($U$3='Invulblad - Leerlingprognoses'!$C$38,'Invulblad - Leerlingprognoses'!P42,IF($U$3='Invulblad - Leerlingprognoses'!$C$48,'Invulblad - Leerlingprognoses'!P52,IF($U$3='Invulblad - Leerlingprognoses'!$C$58,'Invulblad - Leerlingprognoses'!P62,IF($U$3='Invulblad - Leerlingprognoses'!$C$68,'Invulblad - Leerlingprognoses'!P72,IF($U$3='Invulblad - Leerlingprognoses'!$C$78,'Invulblad - Leerlingprognoses'!P82,IF($U$3='Invulblad - Leerlingprognoses'!$C$88,'Invulblad - Leerlingprognoses'!P92,IF($U$3='Invulblad - Leerlingprognoses'!$C$99,'Invulblad - Leerlingprognoses'!P103,IF($U$3='Invulblad - Leerlingprognoses'!$C$109,'Invulblad - Leerlingprognoses'!P113,IF($U$3='Invulblad - Leerlingprognoses'!$C$119,'Invulblad - Leerlingprognoses'!P123,IF($U$3='Invulblad - Leerlingprognoses'!$C$129,'Invulblad - Leerlingprognoses'!P133,IF($U$3='Invulblad - Leerlingprognoses'!$C$139,'Invulblad - Leerlingprognoses'!P143,IF($U$3='Invulblad - Leerlingprognoses'!$C$149,'Invulblad - Leerlingprognoses'!P153,IF($U$3='Invulblad - Leerlingprognoses'!$C$159,'Invulblad - Leerlingprognoses'!P163,IF($U$3='Invulblad - Leerlingprognoses'!$C$169,'Invulblad - Leerlingprognoses'!P173,IF($U$3='Invulblad - Leerlingprognoses'!$C$179,'Invulblad - Leerlingprognoses'!P183,IF($U$3='Invulblad - Leerlingprognoses'!$C$189,'Invulblad - Leerlingprognoses'!P193,IF($U$3='Invulblad - Leerlingprognoses'!$C$199,'Invulblad - Leerlingprognoses'!P203,IF($U$3='Invulblad - Leerlingprognoses'!$C$209,'Invulblad - Leerlingprognoses'!P213,IF($U$3='Invulblad - Leerlingprognoses'!$C$219,'Invulblad - Leerlingprognoses'!P223,IF($U$3='Invulblad - Leerlingprognoses'!$C$229,'Invulblad - Leerlingprognoses'!P233,IF($U$3='Invulblad - Leerlingprognoses'!$C$239,'Invulblad - Leerlingprognoses'!P243,IF($U$3='Invulblad - Leerlingprognoses'!$C$249,'Invulblad - Leerlingprognoses'!P253,IF($U$3='Invulblad - Leerlingprognoses'!$C$259,'Invulblad - Leerlingprognoses'!P263,IF($U$3='Invulblad - Leerlingprognoses'!$C$269,'Invulblad - Leerlingprognoses'!P273,IF($U$3='Invulblad - Leerlingprognoses'!$C$279,'Invulblad - Leerlingprognoses'!P283,IF($U$3='Invulblad - Leerlingprognoses'!$C$289,'Invulblad - Leerlingprognoses'!P293,IF($U$3='Invulblad - Leerlingprognoses'!$C$299,'Invulblad - Leerlingprognoses'!P303,IF($U$3='Invulblad - Leerlingprognoses'!$C$309,'Invulblad - Leerlingprognoses'!P313,IF($U$3='Invulblad - Leerlingprognoses'!$C$319,'Invulblad - Leerlingprognoses'!P323,IF($U$3='Invulblad - Leerlingprognoses'!$C$329,'Invulblad - Leerlingprognoses'!P333,IF($U$3='Invulblad - Leerlingprognoses'!$C$339,'Invulblad - Leerlingprognoses'!P343,IF($U$3='Invulblad - Leerlingprognoses'!$C$349,'Invulblad - Leerlingprognoses'!P353,IF($U$3='Invulblad - Leerlingprognoses'!$C$359,'Invulblad - Leerlingprognoses'!P363,IF($U$3='Invulblad - Leerlingprognoses'!$C$369,'Invulblad - Leerlingprognoses'!P373,IF($U$3='Invulblad - Leerlingprognoses'!$C$379,'Invulblad - Leerlingprognoses'!P383,IF($U$3='Invulblad - Leerlingprognoses'!$C$389,'Invulblad - Leerlingprognoses'!P393,IF($U$3='Invulblad - Leerlingprognoses'!$C$399,'Invulblad - Leerlingprognoses'!P403))))))))))))))))))))))))))))))))))))))))</f>
        <v>3</v>
      </c>
      <c r="V12" s="248">
        <f>IF($U$3='Invulblad - Leerlingprognoses'!$C$7,'Invulblad - Leerlingprognoses'!Q11,IF($U$3='Invulblad - Leerlingprognoses'!$C$17,'Invulblad - Leerlingprognoses'!Q21,IF($U$3='Invulblad - Leerlingprognoses'!$C$28,'Invulblad - Leerlingprognoses'!Q32,IF($U$3='Invulblad - Leerlingprognoses'!$C$38,'Invulblad - Leerlingprognoses'!Q42,IF($U$3='Invulblad - Leerlingprognoses'!$C$48,'Invulblad - Leerlingprognoses'!Q52,IF($U$3='Invulblad - Leerlingprognoses'!$C$58,'Invulblad - Leerlingprognoses'!Q62,IF($U$3='Invulblad - Leerlingprognoses'!$C$68,'Invulblad - Leerlingprognoses'!Q72,IF($U$3='Invulblad - Leerlingprognoses'!$C$78,'Invulblad - Leerlingprognoses'!Q82,IF($U$3='Invulblad - Leerlingprognoses'!$C$88,'Invulblad - Leerlingprognoses'!Q92,IF($U$3='Invulblad - Leerlingprognoses'!$C$99,'Invulblad - Leerlingprognoses'!Q103,IF($U$3='Invulblad - Leerlingprognoses'!$C$109,'Invulblad - Leerlingprognoses'!Q113,IF($U$3='Invulblad - Leerlingprognoses'!$C$119,'Invulblad - Leerlingprognoses'!Q123,IF($U$3='Invulblad - Leerlingprognoses'!$C$129,'Invulblad - Leerlingprognoses'!Q133,IF($U$3='Invulblad - Leerlingprognoses'!$C$139,'Invulblad - Leerlingprognoses'!Q143,IF($U$3='Invulblad - Leerlingprognoses'!$C$149,'Invulblad - Leerlingprognoses'!Q153,IF($U$3='Invulblad - Leerlingprognoses'!$C$159,'Invulblad - Leerlingprognoses'!Q163,IF($U$3='Invulblad - Leerlingprognoses'!$C$169,'Invulblad - Leerlingprognoses'!Q173,IF($U$3='Invulblad - Leerlingprognoses'!$C$179,'Invulblad - Leerlingprognoses'!Q183,IF($U$3='Invulblad - Leerlingprognoses'!$C$189,'Invulblad - Leerlingprognoses'!Q193,IF($U$3='Invulblad - Leerlingprognoses'!$C$199,'Invulblad - Leerlingprognoses'!Q203,IF($U$3='Invulblad - Leerlingprognoses'!$C$209,'Invulblad - Leerlingprognoses'!Q213,IF($U$3='Invulblad - Leerlingprognoses'!$C$219,'Invulblad - Leerlingprognoses'!Q223,IF($U$3='Invulblad - Leerlingprognoses'!$C$229,'Invulblad - Leerlingprognoses'!Q233,IF($U$3='Invulblad - Leerlingprognoses'!$C$239,'Invulblad - Leerlingprognoses'!Q243,IF($U$3='Invulblad - Leerlingprognoses'!$C$249,'Invulblad - Leerlingprognoses'!Q253,IF($U$3='Invulblad - Leerlingprognoses'!$C$259,'Invulblad - Leerlingprognoses'!Q263,IF($U$3='Invulblad - Leerlingprognoses'!$C$269,'Invulblad - Leerlingprognoses'!Q273,IF($U$3='Invulblad - Leerlingprognoses'!$C$279,'Invulblad - Leerlingprognoses'!Q283,IF($U$3='Invulblad - Leerlingprognoses'!$C$289,'Invulblad - Leerlingprognoses'!Q293,IF($U$3='Invulblad - Leerlingprognoses'!$C$299,'Invulblad - Leerlingprognoses'!Q303,IF($U$3='Invulblad - Leerlingprognoses'!$C$309,'Invulblad - Leerlingprognoses'!Q313,IF($U$3='Invulblad - Leerlingprognoses'!$C$319,'Invulblad - Leerlingprognoses'!Q323,IF($U$3='Invulblad - Leerlingprognoses'!$C$329,'Invulblad - Leerlingprognoses'!Q333,IF($U$3='Invulblad - Leerlingprognoses'!$C$339,'Invulblad - Leerlingprognoses'!Q343,IF($U$3='Invulblad - Leerlingprognoses'!$C$349,'Invulblad - Leerlingprognoses'!Q353,IF($U$3='Invulblad - Leerlingprognoses'!$C$359,'Invulblad - Leerlingprognoses'!Q363,IF($U$3='Invulblad - Leerlingprognoses'!$C$369,'Invulblad - Leerlingprognoses'!Q373,IF($U$3='Invulblad - Leerlingprognoses'!$C$379,'Invulblad - Leerlingprognoses'!Q383,IF($U$3='Invulblad - Leerlingprognoses'!$C$389,'Invulblad - Leerlingprognoses'!Q393,IF($U$3='Invulblad - Leerlingprognoses'!$C$399,'Invulblad - Leerlingprognoses'!Q403))))))))))))))))))))))))))))))))))))))))</f>
        <v>3</v>
      </c>
      <c r="W12" s="248">
        <f>IF($U$3='Invulblad - Leerlingprognoses'!$C$7,'Invulblad - Leerlingprognoses'!R11,IF($U$3='Invulblad - Leerlingprognoses'!$C$17,'Invulblad - Leerlingprognoses'!R21,IF($U$3='Invulblad - Leerlingprognoses'!$C$28,'Invulblad - Leerlingprognoses'!R32,IF($U$3='Invulblad - Leerlingprognoses'!$C$38,'Invulblad - Leerlingprognoses'!R42,IF($U$3='Invulblad - Leerlingprognoses'!$C$48,'Invulblad - Leerlingprognoses'!R52,IF($U$3='Invulblad - Leerlingprognoses'!$C$58,'Invulblad - Leerlingprognoses'!R62,IF($U$3='Invulblad - Leerlingprognoses'!$C$68,'Invulblad - Leerlingprognoses'!R72,IF($U$3='Invulblad - Leerlingprognoses'!$C$78,'Invulblad - Leerlingprognoses'!R82,IF($U$3='Invulblad - Leerlingprognoses'!$C$88,'Invulblad - Leerlingprognoses'!R92,IF($U$3='Invulblad - Leerlingprognoses'!$C$99,'Invulblad - Leerlingprognoses'!R103,IF($U$3='Invulblad - Leerlingprognoses'!$C$109,'Invulblad - Leerlingprognoses'!R113,IF($U$3='Invulblad - Leerlingprognoses'!$C$119,'Invulblad - Leerlingprognoses'!R123,IF($U$3='Invulblad - Leerlingprognoses'!$C$129,'Invulblad - Leerlingprognoses'!R133,IF($U$3='Invulblad - Leerlingprognoses'!$C$139,'Invulblad - Leerlingprognoses'!R143,IF($U$3='Invulblad - Leerlingprognoses'!$C$149,'Invulblad - Leerlingprognoses'!R153,IF($U$3='Invulblad - Leerlingprognoses'!$C$159,'Invulblad - Leerlingprognoses'!R163,IF($U$3='Invulblad - Leerlingprognoses'!$C$169,'Invulblad - Leerlingprognoses'!R173,IF($U$3='Invulblad - Leerlingprognoses'!$C$179,'Invulblad - Leerlingprognoses'!R183,IF($U$3='Invulblad - Leerlingprognoses'!$C$189,'Invulblad - Leerlingprognoses'!R193,IF($U$3='Invulblad - Leerlingprognoses'!$C$199,'Invulblad - Leerlingprognoses'!R203,IF($U$3='Invulblad - Leerlingprognoses'!$C$209,'Invulblad - Leerlingprognoses'!R213,IF($U$3='Invulblad - Leerlingprognoses'!$C$219,'Invulblad - Leerlingprognoses'!R223,IF($U$3='Invulblad - Leerlingprognoses'!$C$229,'Invulblad - Leerlingprognoses'!R233,IF($U$3='Invulblad - Leerlingprognoses'!$C$239,'Invulblad - Leerlingprognoses'!R243,IF($U$3='Invulblad - Leerlingprognoses'!$C$249,'Invulblad - Leerlingprognoses'!R253,IF($U$3='Invulblad - Leerlingprognoses'!$C$259,'Invulblad - Leerlingprognoses'!R263,IF($U$3='Invulblad - Leerlingprognoses'!$C$269,'Invulblad - Leerlingprognoses'!R273,IF($U$3='Invulblad - Leerlingprognoses'!$C$279,'Invulblad - Leerlingprognoses'!R283,IF($U$3='Invulblad - Leerlingprognoses'!$C$289,'Invulblad - Leerlingprognoses'!R293,IF($U$3='Invulblad - Leerlingprognoses'!$C$299,'Invulblad - Leerlingprognoses'!R303,IF($U$3='Invulblad - Leerlingprognoses'!$C$309,'Invulblad - Leerlingprognoses'!R313,IF($U$3='Invulblad - Leerlingprognoses'!$C$319,'Invulblad - Leerlingprognoses'!R323,IF($U$3='Invulblad - Leerlingprognoses'!$C$329,'Invulblad - Leerlingprognoses'!R333,IF($U$3='Invulblad - Leerlingprognoses'!$C$339,'Invulblad - Leerlingprognoses'!R343,IF($U$3='Invulblad - Leerlingprognoses'!$C$349,'Invulblad - Leerlingprognoses'!R353,IF($U$3='Invulblad - Leerlingprognoses'!$C$359,'Invulblad - Leerlingprognoses'!R363,IF($U$3='Invulblad - Leerlingprognoses'!$C$369,'Invulblad - Leerlingprognoses'!R373,IF($U$3='Invulblad - Leerlingprognoses'!$C$379,'Invulblad - Leerlingprognoses'!R383,IF($U$3='Invulblad - Leerlingprognoses'!$C$389,'Invulblad - Leerlingprognoses'!R393,IF($U$3='Invulblad - Leerlingprognoses'!$C$399,'Invulblad - Leerlingprognoses'!R403))))))))))))))))))))))))))))))))))))))))</f>
        <v>3</v>
      </c>
      <c r="X12" s="49"/>
      <c r="Y12" s="50"/>
      <c r="Z12" s="8"/>
      <c r="AA12" s="12"/>
    </row>
    <row r="13" spans="1:112" ht="14.1" customHeight="1" x14ac:dyDescent="0.3">
      <c r="B13" s="8"/>
      <c r="C13" s="29"/>
      <c r="D13" s="30"/>
      <c r="E13" s="56" t="s">
        <v>4</v>
      </c>
      <c r="F13" s="57">
        <v>1.2</v>
      </c>
      <c r="G13" s="57"/>
      <c r="H13" s="58"/>
      <c r="I13" s="248">
        <f>IF($U$3='Invulblad - Leerlingprognoses'!$C$7,'Invulblad - Leerlingprognoses'!G12,IF($U$3='Invulblad - Leerlingprognoses'!$C$17,'Invulblad - Leerlingprognoses'!G22,IF($U$3='Invulblad - Leerlingprognoses'!$C$28,'Invulblad - Leerlingprognoses'!G33,IF($U$3='Invulblad - Leerlingprognoses'!$C$38,'Invulblad - Leerlingprognoses'!G43,IF($U$3='Invulblad - Leerlingprognoses'!$C$48,'Invulblad - Leerlingprognoses'!G53,IF($U$3='Invulblad - Leerlingprognoses'!$C$58,'Invulblad - Leerlingprognoses'!G63,IF($U$3='Invulblad - Leerlingprognoses'!$C$68,'Invulblad - Leerlingprognoses'!G73,IF($U$3='Invulblad - Leerlingprognoses'!$C$78,'Invulblad - Leerlingprognoses'!G83,IF($U$3='Invulblad - Leerlingprognoses'!$C$88,'Invulblad - Leerlingprognoses'!G93,IF($U$3='Invulblad - Leerlingprognoses'!$C$99,'Invulblad - Leerlingprognoses'!G104,IF($U$3='Invulblad - Leerlingprognoses'!$C$109,'Invulblad - Leerlingprognoses'!G114,IF($U$3='Invulblad - Leerlingprognoses'!$C$119,'Invulblad - Leerlingprognoses'!G124,IF($U$3='Invulblad - Leerlingprognoses'!$C$129,'Invulblad - Leerlingprognoses'!G134,IF($U$3='Invulblad - Leerlingprognoses'!$C$139,'Invulblad - Leerlingprognoses'!G144,IF($U$3='Invulblad - Leerlingprognoses'!$C$149,'Invulblad - Leerlingprognoses'!G154,IF($U$3='Invulblad - Leerlingprognoses'!$C$159,'Invulblad - Leerlingprognoses'!G164,IF($U$3='Invulblad - Leerlingprognoses'!$C$169,'Invulblad - Leerlingprognoses'!G174,IF($U$3='Invulblad - Leerlingprognoses'!$C$179,'Invulblad - Leerlingprognoses'!G184,IF($U$3='Invulblad - Leerlingprognoses'!$C$189,'Invulblad - Leerlingprognoses'!G194,IF($U$3='Invulblad - Leerlingprognoses'!$C$199,'Invulblad - Leerlingprognoses'!G204,IF($U$3='Invulblad - Leerlingprognoses'!$C$209,'Invulblad - Leerlingprognoses'!G214,IF($U$3='Invulblad - Leerlingprognoses'!$C$219,'Invulblad - Leerlingprognoses'!G224,IF($U$3='Invulblad - Leerlingprognoses'!$C$229,'Invulblad - Leerlingprognoses'!G234,IF($U$3='Invulblad - Leerlingprognoses'!$C$239,'Invulblad - Leerlingprognoses'!G244,IF($U$3='Invulblad - Leerlingprognoses'!$C$249,'Invulblad - Leerlingprognoses'!G254,IF($U$3='Invulblad - Leerlingprognoses'!$C$259,'Invulblad - Leerlingprognoses'!G264,IF($U$3='Invulblad - Leerlingprognoses'!$C$269,'Invulblad - Leerlingprognoses'!G274,IF($U$3='Invulblad - Leerlingprognoses'!$C$279,'Invulblad - Leerlingprognoses'!G284,IF($U$3='Invulblad - Leerlingprognoses'!$C$289,'Invulblad - Leerlingprognoses'!G294,IF($U$3='Invulblad - Leerlingprognoses'!$C$299,'Invulblad - Leerlingprognoses'!G304,IF($U$3='Invulblad - Leerlingprognoses'!$C$309,'Invulblad - Leerlingprognoses'!G314,IF($U$3='Invulblad - Leerlingprognoses'!$C$319,'Invulblad - Leerlingprognoses'!G324,IF($U$3='Invulblad - Leerlingprognoses'!$C$329,'Invulblad - Leerlingprognoses'!G334,IF($U$3='Invulblad - Leerlingprognoses'!$C$339,'Invulblad - Leerlingprognoses'!G344,IF($U$3='Invulblad - Leerlingprognoses'!$C$349,'Invulblad - Leerlingprognoses'!G354,IF($U$3='Invulblad - Leerlingprognoses'!$C$359,'Invulblad - Leerlingprognoses'!G364,IF($U$3='Invulblad - Leerlingprognoses'!$C$369,'Invulblad - Leerlingprognoses'!G374,IF($U$3='Invulblad - Leerlingprognoses'!$C$379,'Invulblad - Leerlingprognoses'!G384,IF($U$3='Invulblad - Leerlingprognoses'!$C$389,'Invulblad - Leerlingprognoses'!G394,IF($U$3='Invulblad - Leerlingprognoses'!$C$399,'Invulblad - Leerlingprognoses'!G404))))))))))))))))))))))))))))))))))))))))</f>
        <v>2</v>
      </c>
      <c r="J13" s="248">
        <f>IF($U$3='Invulblad - Leerlingprognoses'!$C$7,'Invulblad - Leerlingprognoses'!I12,IF($U$3='Invulblad - Leerlingprognoses'!$C$17,'Invulblad - Leerlingprognoses'!I22,IF($U$3='Invulblad - Leerlingprognoses'!$C$28,'Invulblad - Leerlingprognoses'!I33,IF($U$3='Invulblad - Leerlingprognoses'!$C$38,'Invulblad - Leerlingprognoses'!I43,IF($U$3='Invulblad - Leerlingprognoses'!$C$48,'Invulblad - Leerlingprognoses'!I53,IF($U$3='Invulblad - Leerlingprognoses'!$C$58,'Invulblad - Leerlingprognoses'!I63,IF($U$3='Invulblad - Leerlingprognoses'!$C$68,'Invulblad - Leerlingprognoses'!I73,IF($U$3='Invulblad - Leerlingprognoses'!$C$78,'Invulblad - Leerlingprognoses'!I83,IF($U$3='Invulblad - Leerlingprognoses'!$C$88,'Invulblad - Leerlingprognoses'!I93,IF($U$3='Invulblad - Leerlingprognoses'!$C$99,'Invulblad - Leerlingprognoses'!I104,IF($U$3='Invulblad - Leerlingprognoses'!$C$109,'Invulblad - Leerlingprognoses'!I114,IF($U$3='Invulblad - Leerlingprognoses'!$C$119,'Invulblad - Leerlingprognoses'!I124,IF($U$3='Invulblad - Leerlingprognoses'!$C$129,'Invulblad - Leerlingprognoses'!I134,IF($U$3='Invulblad - Leerlingprognoses'!$C$139,'Invulblad - Leerlingprognoses'!I144,IF($U$3='Invulblad - Leerlingprognoses'!$C$149,'Invulblad - Leerlingprognoses'!I154,IF($U$3='Invulblad - Leerlingprognoses'!$C$159,'Invulblad - Leerlingprognoses'!I164,IF($U$3='Invulblad - Leerlingprognoses'!$C$169,'Invulblad - Leerlingprognoses'!I174,IF($U$3='Invulblad - Leerlingprognoses'!$C$179,'Invulblad - Leerlingprognoses'!I184,IF($U$3='Invulblad - Leerlingprognoses'!$C$189,'Invulblad - Leerlingprognoses'!I194,IF($U$3='Invulblad - Leerlingprognoses'!$C$199,'Invulblad - Leerlingprognoses'!I204,IF($U$3='Invulblad - Leerlingprognoses'!$C$209,'Invulblad - Leerlingprognoses'!I214,IF($U$3='Invulblad - Leerlingprognoses'!$C$219,'Invulblad - Leerlingprognoses'!I224,IF($U$3='Invulblad - Leerlingprognoses'!$C$229,'Invulblad - Leerlingprognoses'!I234,IF($U$3='Invulblad - Leerlingprognoses'!$C$239,'Invulblad - Leerlingprognoses'!I244,IF($U$3='Invulblad - Leerlingprognoses'!$C$249,'Invulblad - Leerlingprognoses'!I254,IF($U$3='Invulblad - Leerlingprognoses'!$C$259,'Invulblad - Leerlingprognoses'!I264,IF($U$3='Invulblad - Leerlingprognoses'!$C$269,'Invulblad - Leerlingprognoses'!I274,IF($U$3='Invulblad - Leerlingprognoses'!$C$279,'Invulblad - Leerlingprognoses'!I284,IF($U$3='Invulblad - Leerlingprognoses'!$C$289,'Invulblad - Leerlingprognoses'!I294,IF($U$3='Invulblad - Leerlingprognoses'!$C$299,'Invulblad - Leerlingprognoses'!I304,IF($U$3='Invulblad - Leerlingprognoses'!$C$309,'Invulblad - Leerlingprognoses'!I314,IF($U$3='Invulblad - Leerlingprognoses'!$C$319,'Invulblad - Leerlingprognoses'!I324,IF($U$3='Invulblad - Leerlingprognoses'!$C$329,'Invulblad - Leerlingprognoses'!I334,IF($U$3='Invulblad - Leerlingprognoses'!$C$339,'Invulblad - Leerlingprognoses'!I344,IF($U$3='Invulblad - Leerlingprognoses'!$C$349,'Invulblad - Leerlingprognoses'!I354,IF($U$3='Invulblad - Leerlingprognoses'!$C$359,'Invulblad - Leerlingprognoses'!I364,IF($U$3='Invulblad - Leerlingprognoses'!$C$369,'Invulblad - Leerlingprognoses'!I374,IF($U$3='Invulblad - Leerlingprognoses'!$C$379,'Invulblad - Leerlingprognoses'!I384,IF($U$3='Invulblad - Leerlingprognoses'!$C$389,'Invulblad - Leerlingprognoses'!I394,IF($U$3='Invulblad - Leerlingprognoses'!$C$399,'Invulblad - Leerlingprognoses'!I404))))))))))))))))))))))))))))))))))))))))</f>
        <v>2</v>
      </c>
      <c r="K13" s="48"/>
      <c r="L13" s="30"/>
      <c r="M13" s="12"/>
      <c r="N13" s="32"/>
      <c r="O13" s="248">
        <f>IF($U$3='Invulblad - Leerlingprognoses'!$C$7,'Invulblad - Leerlingprognoses'!J12,IF($U$3='Invulblad - Leerlingprognoses'!$C$17,'Invulblad - Leerlingprognoses'!J22,IF($U$3='Invulblad - Leerlingprognoses'!$C$28,'Invulblad - Leerlingprognoses'!J33,IF($U$3='Invulblad - Leerlingprognoses'!$C$38,'Invulblad - Leerlingprognoses'!J43,IF($U$3='Invulblad - Leerlingprognoses'!$C$48,'Invulblad - Leerlingprognoses'!J53,IF($U$3='Invulblad - Leerlingprognoses'!$C$58,'Invulblad - Leerlingprognoses'!J63,IF($U$3='Invulblad - Leerlingprognoses'!$C$68,'Invulblad - Leerlingprognoses'!J73,IF($U$3='Invulblad - Leerlingprognoses'!$C$78,'Invulblad - Leerlingprognoses'!J83,IF($U$3='Invulblad - Leerlingprognoses'!$C$88,'Invulblad - Leerlingprognoses'!J93,IF($U$3='Invulblad - Leerlingprognoses'!$C$99,'Invulblad - Leerlingprognoses'!J104,IF($U$3='Invulblad - Leerlingprognoses'!$C$109,'Invulblad - Leerlingprognoses'!J114,IF($U$3='Invulblad - Leerlingprognoses'!$C$119,'Invulblad - Leerlingprognoses'!J124,IF($U$3='Invulblad - Leerlingprognoses'!$C$129,'Invulblad - Leerlingprognoses'!J134,IF($U$3='Invulblad - Leerlingprognoses'!$C$139,'Invulblad - Leerlingprognoses'!J144,IF($U$3='Invulblad - Leerlingprognoses'!$C$149,'Invulblad - Leerlingprognoses'!J154,IF($U$3='Invulblad - Leerlingprognoses'!$C$159,'Invulblad - Leerlingprognoses'!J164,IF($U$3='Invulblad - Leerlingprognoses'!$C$169,'Invulblad - Leerlingprognoses'!J174,IF($U$3='Invulblad - Leerlingprognoses'!$C$179,'Invulblad - Leerlingprognoses'!J184,IF($U$3='Invulblad - Leerlingprognoses'!$C$189,'Invulblad - Leerlingprognoses'!J194,IF($U$3='Invulblad - Leerlingprognoses'!$C$199,'Invulblad - Leerlingprognoses'!J204,IF($U$3='Invulblad - Leerlingprognoses'!$C$209,'Invulblad - Leerlingprognoses'!J214,IF($U$3='Invulblad - Leerlingprognoses'!$C$219,'Invulblad - Leerlingprognoses'!J224,IF($U$3='Invulblad - Leerlingprognoses'!$C$229,'Invulblad - Leerlingprognoses'!J234,IF($U$3='Invulblad - Leerlingprognoses'!$C$239,'Invulblad - Leerlingprognoses'!J244,IF($U$3='Invulblad - Leerlingprognoses'!$C$249,'Invulblad - Leerlingprognoses'!J254,IF($U$3='Invulblad - Leerlingprognoses'!$C$259,'Invulblad - Leerlingprognoses'!J264,IF($U$3='Invulblad - Leerlingprognoses'!$C$269,'Invulblad - Leerlingprognoses'!J274,IF($U$3='Invulblad - Leerlingprognoses'!$C$279,'Invulblad - Leerlingprognoses'!J284,IF($U$3='Invulblad - Leerlingprognoses'!$C$289,'Invulblad - Leerlingprognoses'!J294,IF($U$3='Invulblad - Leerlingprognoses'!$C$299,'Invulblad - Leerlingprognoses'!J304,IF($U$3='Invulblad - Leerlingprognoses'!$C$309,'Invulblad - Leerlingprognoses'!J314,IF($U$3='Invulblad - Leerlingprognoses'!$C$319,'Invulblad - Leerlingprognoses'!J324,IF($U$3='Invulblad - Leerlingprognoses'!$C$329,'Invulblad - Leerlingprognoses'!J334,IF($U$3='Invulblad - Leerlingprognoses'!$C$339,'Invulblad - Leerlingprognoses'!J344,IF($U$3='Invulblad - Leerlingprognoses'!$C$349,'Invulblad - Leerlingprognoses'!J354,IF($U$3='Invulblad - Leerlingprognoses'!$C$359,'Invulblad - Leerlingprognoses'!J364,IF($U$3='Invulblad - Leerlingprognoses'!$C$369,'Invulblad - Leerlingprognoses'!J374,IF($U$3='Invulblad - Leerlingprognoses'!$C$379,'Invulblad - Leerlingprognoses'!J384,IF($U$3='Invulblad - Leerlingprognoses'!$C$389,'Invulblad - Leerlingprognoses'!J394,IF($U$3='Invulblad - Leerlingprognoses'!$C$399,'Invulblad - Leerlingprognoses'!J404))))))))))))))))))))))))))))))))))))))))</f>
        <v>2</v>
      </c>
      <c r="P13" s="248">
        <f>IF($U$3='Invulblad - Leerlingprognoses'!$C$7,'Invulblad - Leerlingprognoses'!K12,IF($U$3='Invulblad - Leerlingprognoses'!$C$17,'Invulblad - Leerlingprognoses'!K22,IF($U$3='Invulblad - Leerlingprognoses'!$C$28,'Invulblad - Leerlingprognoses'!K33,IF($U$3='Invulblad - Leerlingprognoses'!$C$38,'Invulblad - Leerlingprognoses'!K43,IF($U$3='Invulblad - Leerlingprognoses'!$C$48,'Invulblad - Leerlingprognoses'!K53,IF($U$3='Invulblad - Leerlingprognoses'!$C$58,'Invulblad - Leerlingprognoses'!K63,IF($U$3='Invulblad - Leerlingprognoses'!$C$68,'Invulblad - Leerlingprognoses'!K73,IF($U$3='Invulblad - Leerlingprognoses'!$C$78,'Invulblad - Leerlingprognoses'!K83,IF($U$3='Invulblad - Leerlingprognoses'!$C$88,'Invulblad - Leerlingprognoses'!K93,IF($U$3='Invulblad - Leerlingprognoses'!$C$99,'Invulblad - Leerlingprognoses'!K104,IF($U$3='Invulblad - Leerlingprognoses'!$C$109,'Invulblad - Leerlingprognoses'!K114,IF($U$3='Invulblad - Leerlingprognoses'!$C$119,'Invulblad - Leerlingprognoses'!K124,IF($U$3='Invulblad - Leerlingprognoses'!$C$129,'Invulblad - Leerlingprognoses'!K134,IF($U$3='Invulblad - Leerlingprognoses'!$C$139,'Invulblad - Leerlingprognoses'!K144,IF($U$3='Invulblad - Leerlingprognoses'!$C$149,'Invulblad - Leerlingprognoses'!K154,IF($U$3='Invulblad - Leerlingprognoses'!$C$159,'Invulblad - Leerlingprognoses'!K164,IF($U$3='Invulblad - Leerlingprognoses'!$C$169,'Invulblad - Leerlingprognoses'!K174,IF($U$3='Invulblad - Leerlingprognoses'!$C$179,'Invulblad - Leerlingprognoses'!K184,IF($U$3='Invulblad - Leerlingprognoses'!$C$189,'Invulblad - Leerlingprognoses'!K194,IF($U$3='Invulblad - Leerlingprognoses'!$C$199,'Invulblad - Leerlingprognoses'!K204,IF($U$3='Invulblad - Leerlingprognoses'!$C$209,'Invulblad - Leerlingprognoses'!K214,IF($U$3='Invulblad - Leerlingprognoses'!$C$219,'Invulblad - Leerlingprognoses'!K224,IF($U$3='Invulblad - Leerlingprognoses'!$C$229,'Invulblad - Leerlingprognoses'!K234,IF($U$3='Invulblad - Leerlingprognoses'!$C$239,'Invulblad - Leerlingprognoses'!K244,IF($U$3='Invulblad - Leerlingprognoses'!$C$249,'Invulblad - Leerlingprognoses'!K254,IF($U$3='Invulblad - Leerlingprognoses'!$C$259,'Invulblad - Leerlingprognoses'!K264,IF($U$3='Invulblad - Leerlingprognoses'!$C$269,'Invulblad - Leerlingprognoses'!K274,IF($U$3='Invulblad - Leerlingprognoses'!$C$279,'Invulblad - Leerlingprognoses'!K284,IF($U$3='Invulblad - Leerlingprognoses'!$C$289,'Invulblad - Leerlingprognoses'!K294,IF($U$3='Invulblad - Leerlingprognoses'!$C$299,'Invulblad - Leerlingprognoses'!K304,IF($U$3='Invulblad - Leerlingprognoses'!$C$309,'Invulblad - Leerlingprognoses'!K314,IF($U$3='Invulblad - Leerlingprognoses'!$C$319,'Invulblad - Leerlingprognoses'!K324,IF($U$3='Invulblad - Leerlingprognoses'!$C$329,'Invulblad - Leerlingprognoses'!K334,IF($U$3='Invulblad - Leerlingprognoses'!$C$339,'Invulblad - Leerlingprognoses'!K344,IF($U$3='Invulblad - Leerlingprognoses'!$C$349,'Invulblad - Leerlingprognoses'!K354,IF($U$3='Invulblad - Leerlingprognoses'!$C$359,'Invulblad - Leerlingprognoses'!K364,IF($U$3='Invulblad - Leerlingprognoses'!$C$369,'Invulblad - Leerlingprognoses'!K374,IF($U$3='Invulblad - Leerlingprognoses'!$C$379,'Invulblad - Leerlingprognoses'!K384,IF($U$3='Invulblad - Leerlingprognoses'!$C$389,'Invulblad - Leerlingprognoses'!K394,IF($U$3='Invulblad - Leerlingprognoses'!$C$399,'Invulblad - Leerlingprognoses'!K404))))))))))))))))))))))))))))))))))))))))</f>
        <v>2</v>
      </c>
      <c r="Q13" s="248">
        <f>IF($U$3='Invulblad - Leerlingprognoses'!$C$7,'Invulblad - Leerlingprognoses'!L12,IF($U$3='Invulblad - Leerlingprognoses'!$C$17,'Invulblad - Leerlingprognoses'!L22,IF($U$3='Invulblad - Leerlingprognoses'!$C$28,'Invulblad - Leerlingprognoses'!L33,IF($U$3='Invulblad - Leerlingprognoses'!$C$38,'Invulblad - Leerlingprognoses'!L43,IF($U$3='Invulblad - Leerlingprognoses'!$C$48,'Invulblad - Leerlingprognoses'!L53,IF($U$3='Invulblad - Leerlingprognoses'!$C$58,'Invulblad - Leerlingprognoses'!L63,IF($U$3='Invulblad - Leerlingprognoses'!$C$68,'Invulblad - Leerlingprognoses'!L73,IF($U$3='Invulblad - Leerlingprognoses'!$C$78,'Invulblad - Leerlingprognoses'!L83,IF($U$3='Invulblad - Leerlingprognoses'!$C$88,'Invulblad - Leerlingprognoses'!L93,IF($U$3='Invulblad - Leerlingprognoses'!$C$99,'Invulblad - Leerlingprognoses'!L104,IF($U$3='Invulblad - Leerlingprognoses'!$C$109,'Invulblad - Leerlingprognoses'!L114,IF($U$3='Invulblad - Leerlingprognoses'!$C$119,'Invulblad - Leerlingprognoses'!L124,IF($U$3='Invulblad - Leerlingprognoses'!$C$129,'Invulblad - Leerlingprognoses'!L134,IF($U$3='Invulblad - Leerlingprognoses'!$C$139,'Invulblad - Leerlingprognoses'!L144,IF($U$3='Invulblad - Leerlingprognoses'!$C$149,'Invulblad - Leerlingprognoses'!L154,IF($U$3='Invulblad - Leerlingprognoses'!$C$159,'Invulblad - Leerlingprognoses'!L164,IF($U$3='Invulblad - Leerlingprognoses'!$C$169,'Invulblad - Leerlingprognoses'!L174,IF($U$3='Invulblad - Leerlingprognoses'!$C$179,'Invulblad - Leerlingprognoses'!L184,IF($U$3='Invulblad - Leerlingprognoses'!$C$189,'Invulblad - Leerlingprognoses'!L194,IF($U$3='Invulblad - Leerlingprognoses'!$C$199,'Invulblad - Leerlingprognoses'!L204,IF($U$3='Invulblad - Leerlingprognoses'!$C$209,'Invulblad - Leerlingprognoses'!L214,IF($U$3='Invulblad - Leerlingprognoses'!$C$219,'Invulblad - Leerlingprognoses'!L224,IF($U$3='Invulblad - Leerlingprognoses'!$C$229,'Invulblad - Leerlingprognoses'!L234,IF($U$3='Invulblad - Leerlingprognoses'!$C$239,'Invulblad - Leerlingprognoses'!L244,IF($U$3='Invulblad - Leerlingprognoses'!$C$249,'Invulblad - Leerlingprognoses'!L254,IF($U$3='Invulblad - Leerlingprognoses'!$C$259,'Invulblad - Leerlingprognoses'!L264,IF($U$3='Invulblad - Leerlingprognoses'!$C$269,'Invulblad - Leerlingprognoses'!L274,IF($U$3='Invulblad - Leerlingprognoses'!$C$279,'Invulblad - Leerlingprognoses'!L284,IF($U$3='Invulblad - Leerlingprognoses'!$C$289,'Invulblad - Leerlingprognoses'!L294,IF($U$3='Invulblad - Leerlingprognoses'!$C$299,'Invulblad - Leerlingprognoses'!L304,IF($U$3='Invulblad - Leerlingprognoses'!$C$309,'Invulblad - Leerlingprognoses'!L314,IF($U$3='Invulblad - Leerlingprognoses'!$C$319,'Invulblad - Leerlingprognoses'!L324,IF($U$3='Invulblad - Leerlingprognoses'!$C$329,'Invulblad - Leerlingprognoses'!L334,IF($U$3='Invulblad - Leerlingprognoses'!$C$339,'Invulblad - Leerlingprognoses'!L344,IF($U$3='Invulblad - Leerlingprognoses'!$C$349,'Invulblad - Leerlingprognoses'!L354,IF($U$3='Invulblad - Leerlingprognoses'!$C$359,'Invulblad - Leerlingprognoses'!L364,IF($U$3='Invulblad - Leerlingprognoses'!$C$369,'Invulblad - Leerlingprognoses'!L374,IF($U$3='Invulblad - Leerlingprognoses'!$C$379,'Invulblad - Leerlingprognoses'!L384,IF($U$3='Invulblad - Leerlingprognoses'!$C$389,'Invulblad - Leerlingprognoses'!L394,IF($U$3='Invulblad - Leerlingprognoses'!$C$399,'Invulblad - Leerlingprognoses'!L404))))))))))))))))))))))))))))))))))))))))</f>
        <v>2</v>
      </c>
      <c r="R13" s="248">
        <f>IF($U$3='Invulblad - Leerlingprognoses'!$C$7,'Invulblad - Leerlingprognoses'!M12,IF($U$3='Invulblad - Leerlingprognoses'!$C$17,'Invulblad - Leerlingprognoses'!M22,IF($U$3='Invulblad - Leerlingprognoses'!$C$28,'Invulblad - Leerlingprognoses'!M33,IF($U$3='Invulblad - Leerlingprognoses'!$C$38,'Invulblad - Leerlingprognoses'!M43,IF($U$3='Invulblad - Leerlingprognoses'!$C$48,'Invulblad - Leerlingprognoses'!M53,IF($U$3='Invulblad - Leerlingprognoses'!$C$58,'Invulblad - Leerlingprognoses'!M63,IF($U$3='Invulblad - Leerlingprognoses'!$C$68,'Invulblad - Leerlingprognoses'!M73,IF($U$3='Invulblad - Leerlingprognoses'!$C$78,'Invulblad - Leerlingprognoses'!M83,IF($U$3='Invulblad - Leerlingprognoses'!$C$88,'Invulblad - Leerlingprognoses'!M93,IF($U$3='Invulblad - Leerlingprognoses'!$C$99,'Invulblad - Leerlingprognoses'!M104,IF($U$3='Invulblad - Leerlingprognoses'!$C$109,'Invulblad - Leerlingprognoses'!M114,IF($U$3='Invulblad - Leerlingprognoses'!$C$119,'Invulblad - Leerlingprognoses'!M124,IF($U$3='Invulblad - Leerlingprognoses'!$C$129,'Invulblad - Leerlingprognoses'!M134,IF($U$3='Invulblad - Leerlingprognoses'!$C$139,'Invulblad - Leerlingprognoses'!M144,IF($U$3='Invulblad - Leerlingprognoses'!$C$149,'Invulblad - Leerlingprognoses'!M154,IF($U$3='Invulblad - Leerlingprognoses'!$C$159,'Invulblad - Leerlingprognoses'!M164,IF($U$3='Invulblad - Leerlingprognoses'!$C$169,'Invulblad - Leerlingprognoses'!M174,IF($U$3='Invulblad - Leerlingprognoses'!$C$179,'Invulblad - Leerlingprognoses'!M184,IF($U$3='Invulblad - Leerlingprognoses'!$C$189,'Invulblad - Leerlingprognoses'!M194,IF($U$3='Invulblad - Leerlingprognoses'!$C$199,'Invulblad - Leerlingprognoses'!M204,IF($U$3='Invulblad - Leerlingprognoses'!$C$209,'Invulblad - Leerlingprognoses'!M214,IF($U$3='Invulblad - Leerlingprognoses'!$C$219,'Invulblad - Leerlingprognoses'!M224,IF($U$3='Invulblad - Leerlingprognoses'!$C$229,'Invulblad - Leerlingprognoses'!M234,IF($U$3='Invulblad - Leerlingprognoses'!$C$239,'Invulblad - Leerlingprognoses'!M244,IF($U$3='Invulblad - Leerlingprognoses'!$C$249,'Invulblad - Leerlingprognoses'!M254,IF($U$3='Invulblad - Leerlingprognoses'!$C$259,'Invulblad - Leerlingprognoses'!M264,IF($U$3='Invulblad - Leerlingprognoses'!$C$269,'Invulblad - Leerlingprognoses'!M274,IF($U$3='Invulblad - Leerlingprognoses'!$C$279,'Invulblad - Leerlingprognoses'!M284,IF($U$3='Invulblad - Leerlingprognoses'!$C$289,'Invulblad - Leerlingprognoses'!M294,IF($U$3='Invulblad - Leerlingprognoses'!$C$299,'Invulblad - Leerlingprognoses'!M304,IF($U$3='Invulblad - Leerlingprognoses'!$C$309,'Invulblad - Leerlingprognoses'!M314,IF($U$3='Invulblad - Leerlingprognoses'!$C$319,'Invulblad - Leerlingprognoses'!M324,IF($U$3='Invulblad - Leerlingprognoses'!$C$329,'Invulblad - Leerlingprognoses'!M334,IF($U$3='Invulblad - Leerlingprognoses'!$C$339,'Invulblad - Leerlingprognoses'!M344,IF($U$3='Invulblad - Leerlingprognoses'!$C$349,'Invulblad - Leerlingprognoses'!M354,IF($U$3='Invulblad - Leerlingprognoses'!$C$359,'Invulblad - Leerlingprognoses'!M364,IF($U$3='Invulblad - Leerlingprognoses'!$C$369,'Invulblad - Leerlingprognoses'!M374,IF($U$3='Invulblad - Leerlingprognoses'!$C$379,'Invulblad - Leerlingprognoses'!M384,IF($U$3='Invulblad - Leerlingprognoses'!$C$389,'Invulblad - Leerlingprognoses'!M394,IF($U$3='Invulblad - Leerlingprognoses'!$C$399,'Invulblad - Leerlingprognoses'!M404))))))))))))))))))))))))))))))))))))))))</f>
        <v>2</v>
      </c>
      <c r="S13" s="248">
        <f>IF($U$3='Invulblad - Leerlingprognoses'!$C$7,'Invulblad - Leerlingprognoses'!N12,IF($U$3='Invulblad - Leerlingprognoses'!$C$17,'Invulblad - Leerlingprognoses'!N22,IF($U$3='Invulblad - Leerlingprognoses'!$C$28,'Invulblad - Leerlingprognoses'!N33,IF($U$3='Invulblad - Leerlingprognoses'!$C$38,'Invulblad - Leerlingprognoses'!N43,IF($U$3='Invulblad - Leerlingprognoses'!$C$48,'Invulblad - Leerlingprognoses'!N53,IF($U$3='Invulblad - Leerlingprognoses'!$C$58,'Invulblad - Leerlingprognoses'!N63,IF($U$3='Invulblad - Leerlingprognoses'!$C$68,'Invulblad - Leerlingprognoses'!N73,IF($U$3='Invulblad - Leerlingprognoses'!$C$78,'Invulblad - Leerlingprognoses'!N83,IF($U$3='Invulblad - Leerlingprognoses'!$C$88,'Invulblad - Leerlingprognoses'!N93,IF($U$3='Invulblad - Leerlingprognoses'!$C$99,'Invulblad - Leerlingprognoses'!N104,IF($U$3='Invulblad - Leerlingprognoses'!$C$109,'Invulblad - Leerlingprognoses'!N114,IF($U$3='Invulblad - Leerlingprognoses'!$C$119,'Invulblad - Leerlingprognoses'!N124,IF($U$3='Invulblad - Leerlingprognoses'!$C$129,'Invulblad - Leerlingprognoses'!N134,IF($U$3='Invulblad - Leerlingprognoses'!$C$139,'Invulblad - Leerlingprognoses'!N144,IF($U$3='Invulblad - Leerlingprognoses'!$C$149,'Invulblad - Leerlingprognoses'!N154,IF($U$3='Invulblad - Leerlingprognoses'!$C$159,'Invulblad - Leerlingprognoses'!N164,IF($U$3='Invulblad - Leerlingprognoses'!$C$169,'Invulblad - Leerlingprognoses'!N174,IF($U$3='Invulblad - Leerlingprognoses'!$C$179,'Invulblad - Leerlingprognoses'!N184,IF($U$3='Invulblad - Leerlingprognoses'!$C$189,'Invulblad - Leerlingprognoses'!N194,IF($U$3='Invulblad - Leerlingprognoses'!$C$199,'Invulblad - Leerlingprognoses'!N204,IF($U$3='Invulblad - Leerlingprognoses'!$C$209,'Invulblad - Leerlingprognoses'!N214,IF($U$3='Invulblad - Leerlingprognoses'!$C$219,'Invulblad - Leerlingprognoses'!N224,IF($U$3='Invulblad - Leerlingprognoses'!$C$229,'Invulblad - Leerlingprognoses'!N234,IF($U$3='Invulblad - Leerlingprognoses'!$C$239,'Invulblad - Leerlingprognoses'!N244,IF($U$3='Invulblad - Leerlingprognoses'!$C$249,'Invulblad - Leerlingprognoses'!N254,IF($U$3='Invulblad - Leerlingprognoses'!$C$259,'Invulblad - Leerlingprognoses'!N264,IF($U$3='Invulblad - Leerlingprognoses'!$C$269,'Invulblad - Leerlingprognoses'!N274,IF($U$3='Invulblad - Leerlingprognoses'!$C$279,'Invulblad - Leerlingprognoses'!N284,IF($U$3='Invulblad - Leerlingprognoses'!$C$289,'Invulblad - Leerlingprognoses'!N294,IF($U$3='Invulblad - Leerlingprognoses'!$C$299,'Invulblad - Leerlingprognoses'!N304,IF($U$3='Invulblad - Leerlingprognoses'!$C$309,'Invulblad - Leerlingprognoses'!N314,IF($U$3='Invulblad - Leerlingprognoses'!$C$319,'Invulblad - Leerlingprognoses'!N324,IF($U$3='Invulblad - Leerlingprognoses'!$C$329,'Invulblad - Leerlingprognoses'!N334,IF($U$3='Invulblad - Leerlingprognoses'!$C$339,'Invulblad - Leerlingprognoses'!N344,IF($U$3='Invulblad - Leerlingprognoses'!$C$349,'Invulblad - Leerlingprognoses'!N354,IF($U$3='Invulblad - Leerlingprognoses'!$C$359,'Invulblad - Leerlingprognoses'!N364,IF($U$3='Invulblad - Leerlingprognoses'!$C$369,'Invulblad - Leerlingprognoses'!N374,IF($U$3='Invulblad - Leerlingprognoses'!$C$379,'Invulblad - Leerlingprognoses'!N384,IF($U$3='Invulblad - Leerlingprognoses'!$C$389,'Invulblad - Leerlingprognoses'!N394,IF($U$3='Invulblad - Leerlingprognoses'!$C$399,'Invulblad - Leerlingprognoses'!N404))))))))))))))))))))))))))))))))))))))))</f>
        <v>2</v>
      </c>
      <c r="T13" s="248">
        <f>IF($U$3='Invulblad - Leerlingprognoses'!$C$7,'Invulblad - Leerlingprognoses'!O12,IF($U$3='Invulblad - Leerlingprognoses'!$C$17,'Invulblad - Leerlingprognoses'!O22,IF($U$3='Invulblad - Leerlingprognoses'!$C$28,'Invulblad - Leerlingprognoses'!O33,IF($U$3='Invulblad - Leerlingprognoses'!$C$38,'Invulblad - Leerlingprognoses'!O43,IF($U$3='Invulblad - Leerlingprognoses'!$C$48,'Invulblad - Leerlingprognoses'!O53,IF($U$3='Invulblad - Leerlingprognoses'!$C$58,'Invulblad - Leerlingprognoses'!O63,IF($U$3='Invulblad - Leerlingprognoses'!$C$68,'Invulblad - Leerlingprognoses'!O73,IF($U$3='Invulblad - Leerlingprognoses'!$C$78,'Invulblad - Leerlingprognoses'!O83,IF($U$3='Invulblad - Leerlingprognoses'!$C$88,'Invulblad - Leerlingprognoses'!O93,IF($U$3='Invulblad - Leerlingprognoses'!$C$99,'Invulblad - Leerlingprognoses'!O104,IF($U$3='Invulblad - Leerlingprognoses'!$C$109,'Invulblad - Leerlingprognoses'!O114,IF($U$3='Invulblad - Leerlingprognoses'!$C$119,'Invulblad - Leerlingprognoses'!O124,IF($U$3='Invulblad - Leerlingprognoses'!$C$129,'Invulblad - Leerlingprognoses'!O134,IF($U$3='Invulblad - Leerlingprognoses'!$C$139,'Invulblad - Leerlingprognoses'!O144,IF($U$3='Invulblad - Leerlingprognoses'!$C$149,'Invulblad - Leerlingprognoses'!O154,IF($U$3='Invulblad - Leerlingprognoses'!$C$159,'Invulblad - Leerlingprognoses'!O164,IF($U$3='Invulblad - Leerlingprognoses'!$C$169,'Invulblad - Leerlingprognoses'!O174,IF($U$3='Invulblad - Leerlingprognoses'!$C$179,'Invulblad - Leerlingprognoses'!O184,IF($U$3='Invulblad - Leerlingprognoses'!$C$189,'Invulblad - Leerlingprognoses'!O194,IF($U$3='Invulblad - Leerlingprognoses'!$C$199,'Invulblad - Leerlingprognoses'!O204,IF($U$3='Invulblad - Leerlingprognoses'!$C$209,'Invulblad - Leerlingprognoses'!O214,IF($U$3='Invulblad - Leerlingprognoses'!$C$219,'Invulblad - Leerlingprognoses'!O224,IF($U$3='Invulblad - Leerlingprognoses'!$C$229,'Invulblad - Leerlingprognoses'!O234,IF($U$3='Invulblad - Leerlingprognoses'!$C$239,'Invulblad - Leerlingprognoses'!O244,IF($U$3='Invulblad - Leerlingprognoses'!$C$249,'Invulblad - Leerlingprognoses'!O254,IF($U$3='Invulblad - Leerlingprognoses'!$C$259,'Invulblad - Leerlingprognoses'!O264,IF($U$3='Invulblad - Leerlingprognoses'!$C$269,'Invulblad - Leerlingprognoses'!O274,IF($U$3='Invulblad - Leerlingprognoses'!$C$279,'Invulblad - Leerlingprognoses'!O284,IF($U$3='Invulblad - Leerlingprognoses'!$C$289,'Invulblad - Leerlingprognoses'!O294,IF($U$3='Invulblad - Leerlingprognoses'!$C$299,'Invulblad - Leerlingprognoses'!O304,IF($U$3='Invulblad - Leerlingprognoses'!$C$309,'Invulblad - Leerlingprognoses'!O314,IF($U$3='Invulblad - Leerlingprognoses'!$C$319,'Invulblad - Leerlingprognoses'!O324,IF($U$3='Invulblad - Leerlingprognoses'!$C$329,'Invulblad - Leerlingprognoses'!O334,IF($U$3='Invulblad - Leerlingprognoses'!$C$339,'Invulblad - Leerlingprognoses'!O344,IF($U$3='Invulblad - Leerlingprognoses'!$C$349,'Invulblad - Leerlingprognoses'!O354,IF($U$3='Invulblad - Leerlingprognoses'!$C$359,'Invulblad - Leerlingprognoses'!O364,IF($U$3='Invulblad - Leerlingprognoses'!$C$369,'Invulblad - Leerlingprognoses'!O374,IF($U$3='Invulblad - Leerlingprognoses'!$C$379,'Invulblad - Leerlingprognoses'!O384,IF($U$3='Invulblad - Leerlingprognoses'!$C$389,'Invulblad - Leerlingprognoses'!O394,IF($U$3='Invulblad - Leerlingprognoses'!$C$399,'Invulblad - Leerlingprognoses'!O404))))))))))))))))))))))))))))))))))))))))</f>
        <v>2</v>
      </c>
      <c r="U13" s="248">
        <f>IF($U$3='Invulblad - Leerlingprognoses'!$C$7,'Invulblad - Leerlingprognoses'!P12,IF($U$3='Invulblad - Leerlingprognoses'!$C$17,'Invulblad - Leerlingprognoses'!P22,IF($U$3='Invulblad - Leerlingprognoses'!$C$28,'Invulblad - Leerlingprognoses'!P33,IF($U$3='Invulblad - Leerlingprognoses'!$C$38,'Invulblad - Leerlingprognoses'!P43,IF($U$3='Invulblad - Leerlingprognoses'!$C$48,'Invulblad - Leerlingprognoses'!P53,IF($U$3='Invulblad - Leerlingprognoses'!$C$58,'Invulblad - Leerlingprognoses'!P63,IF($U$3='Invulblad - Leerlingprognoses'!$C$68,'Invulblad - Leerlingprognoses'!P73,IF($U$3='Invulblad - Leerlingprognoses'!$C$78,'Invulblad - Leerlingprognoses'!P83,IF($U$3='Invulblad - Leerlingprognoses'!$C$88,'Invulblad - Leerlingprognoses'!P93,IF($U$3='Invulblad - Leerlingprognoses'!$C$99,'Invulblad - Leerlingprognoses'!P104,IF($U$3='Invulblad - Leerlingprognoses'!$C$109,'Invulblad - Leerlingprognoses'!P114,IF($U$3='Invulblad - Leerlingprognoses'!$C$119,'Invulblad - Leerlingprognoses'!P124,IF($U$3='Invulblad - Leerlingprognoses'!$C$129,'Invulblad - Leerlingprognoses'!P134,IF($U$3='Invulblad - Leerlingprognoses'!$C$139,'Invulblad - Leerlingprognoses'!P144,IF($U$3='Invulblad - Leerlingprognoses'!$C$149,'Invulblad - Leerlingprognoses'!P154,IF($U$3='Invulblad - Leerlingprognoses'!$C$159,'Invulblad - Leerlingprognoses'!P164,IF($U$3='Invulblad - Leerlingprognoses'!$C$169,'Invulblad - Leerlingprognoses'!P174,IF($U$3='Invulblad - Leerlingprognoses'!$C$179,'Invulblad - Leerlingprognoses'!P184,IF($U$3='Invulblad - Leerlingprognoses'!$C$189,'Invulblad - Leerlingprognoses'!P194,IF($U$3='Invulblad - Leerlingprognoses'!$C$199,'Invulblad - Leerlingprognoses'!P204,IF($U$3='Invulblad - Leerlingprognoses'!$C$209,'Invulblad - Leerlingprognoses'!P214,IF($U$3='Invulblad - Leerlingprognoses'!$C$219,'Invulblad - Leerlingprognoses'!P224,IF($U$3='Invulblad - Leerlingprognoses'!$C$229,'Invulblad - Leerlingprognoses'!P234,IF($U$3='Invulblad - Leerlingprognoses'!$C$239,'Invulblad - Leerlingprognoses'!P244,IF($U$3='Invulblad - Leerlingprognoses'!$C$249,'Invulblad - Leerlingprognoses'!P254,IF($U$3='Invulblad - Leerlingprognoses'!$C$259,'Invulblad - Leerlingprognoses'!P264,IF($U$3='Invulblad - Leerlingprognoses'!$C$269,'Invulblad - Leerlingprognoses'!P274,IF($U$3='Invulblad - Leerlingprognoses'!$C$279,'Invulblad - Leerlingprognoses'!P284,IF($U$3='Invulblad - Leerlingprognoses'!$C$289,'Invulblad - Leerlingprognoses'!P294,IF($U$3='Invulblad - Leerlingprognoses'!$C$299,'Invulblad - Leerlingprognoses'!P304,IF($U$3='Invulblad - Leerlingprognoses'!$C$309,'Invulblad - Leerlingprognoses'!P314,IF($U$3='Invulblad - Leerlingprognoses'!$C$319,'Invulblad - Leerlingprognoses'!P324,IF($U$3='Invulblad - Leerlingprognoses'!$C$329,'Invulblad - Leerlingprognoses'!P334,IF($U$3='Invulblad - Leerlingprognoses'!$C$339,'Invulblad - Leerlingprognoses'!P344,IF($U$3='Invulblad - Leerlingprognoses'!$C$349,'Invulblad - Leerlingprognoses'!P354,IF($U$3='Invulblad - Leerlingprognoses'!$C$359,'Invulblad - Leerlingprognoses'!P364,IF($U$3='Invulblad - Leerlingprognoses'!$C$369,'Invulblad - Leerlingprognoses'!P374,IF($U$3='Invulblad - Leerlingprognoses'!$C$379,'Invulblad - Leerlingprognoses'!P384,IF($U$3='Invulblad - Leerlingprognoses'!$C$389,'Invulblad - Leerlingprognoses'!P394,IF($U$3='Invulblad - Leerlingprognoses'!$C$399,'Invulblad - Leerlingprognoses'!P404))))))))))))))))))))))))))))))))))))))))</f>
        <v>2</v>
      </c>
      <c r="V13" s="248">
        <f>IF($U$3='Invulblad - Leerlingprognoses'!$C$7,'Invulblad - Leerlingprognoses'!Q12,IF($U$3='Invulblad - Leerlingprognoses'!$C$17,'Invulblad - Leerlingprognoses'!Q22,IF($U$3='Invulblad - Leerlingprognoses'!$C$28,'Invulblad - Leerlingprognoses'!Q33,IF($U$3='Invulblad - Leerlingprognoses'!$C$38,'Invulblad - Leerlingprognoses'!Q43,IF($U$3='Invulblad - Leerlingprognoses'!$C$48,'Invulblad - Leerlingprognoses'!Q53,IF($U$3='Invulblad - Leerlingprognoses'!$C$58,'Invulblad - Leerlingprognoses'!Q63,IF($U$3='Invulblad - Leerlingprognoses'!$C$68,'Invulblad - Leerlingprognoses'!Q73,IF($U$3='Invulblad - Leerlingprognoses'!$C$78,'Invulblad - Leerlingprognoses'!Q83,IF($U$3='Invulblad - Leerlingprognoses'!$C$88,'Invulblad - Leerlingprognoses'!Q93,IF($U$3='Invulblad - Leerlingprognoses'!$C$99,'Invulblad - Leerlingprognoses'!Q104,IF($U$3='Invulblad - Leerlingprognoses'!$C$109,'Invulblad - Leerlingprognoses'!Q114,IF($U$3='Invulblad - Leerlingprognoses'!$C$119,'Invulblad - Leerlingprognoses'!Q124,IF($U$3='Invulblad - Leerlingprognoses'!$C$129,'Invulblad - Leerlingprognoses'!Q134,IF($U$3='Invulblad - Leerlingprognoses'!$C$139,'Invulblad - Leerlingprognoses'!Q144,IF($U$3='Invulblad - Leerlingprognoses'!$C$149,'Invulblad - Leerlingprognoses'!Q154,IF($U$3='Invulblad - Leerlingprognoses'!$C$159,'Invulblad - Leerlingprognoses'!Q164,IF($U$3='Invulblad - Leerlingprognoses'!$C$169,'Invulblad - Leerlingprognoses'!Q174,IF($U$3='Invulblad - Leerlingprognoses'!$C$179,'Invulblad - Leerlingprognoses'!Q184,IF($U$3='Invulblad - Leerlingprognoses'!$C$189,'Invulblad - Leerlingprognoses'!Q194,IF($U$3='Invulblad - Leerlingprognoses'!$C$199,'Invulblad - Leerlingprognoses'!Q204,IF($U$3='Invulblad - Leerlingprognoses'!$C$209,'Invulblad - Leerlingprognoses'!Q214,IF($U$3='Invulblad - Leerlingprognoses'!$C$219,'Invulblad - Leerlingprognoses'!Q224,IF($U$3='Invulblad - Leerlingprognoses'!$C$229,'Invulblad - Leerlingprognoses'!Q234,IF($U$3='Invulblad - Leerlingprognoses'!$C$239,'Invulblad - Leerlingprognoses'!Q244,IF($U$3='Invulblad - Leerlingprognoses'!$C$249,'Invulblad - Leerlingprognoses'!Q254,IF($U$3='Invulblad - Leerlingprognoses'!$C$259,'Invulblad - Leerlingprognoses'!Q264,IF($U$3='Invulblad - Leerlingprognoses'!$C$269,'Invulblad - Leerlingprognoses'!Q274,IF($U$3='Invulblad - Leerlingprognoses'!$C$279,'Invulblad - Leerlingprognoses'!Q284,IF($U$3='Invulblad - Leerlingprognoses'!$C$289,'Invulblad - Leerlingprognoses'!Q294,IF($U$3='Invulblad - Leerlingprognoses'!$C$299,'Invulblad - Leerlingprognoses'!Q304,IF($U$3='Invulblad - Leerlingprognoses'!$C$309,'Invulblad - Leerlingprognoses'!Q314,IF($U$3='Invulblad - Leerlingprognoses'!$C$319,'Invulblad - Leerlingprognoses'!Q324,IF($U$3='Invulblad - Leerlingprognoses'!$C$329,'Invulblad - Leerlingprognoses'!Q334,IF($U$3='Invulblad - Leerlingprognoses'!$C$339,'Invulblad - Leerlingprognoses'!Q344,IF($U$3='Invulblad - Leerlingprognoses'!$C$349,'Invulblad - Leerlingprognoses'!Q354,IF($U$3='Invulblad - Leerlingprognoses'!$C$359,'Invulblad - Leerlingprognoses'!Q364,IF($U$3='Invulblad - Leerlingprognoses'!$C$369,'Invulblad - Leerlingprognoses'!Q374,IF($U$3='Invulblad - Leerlingprognoses'!$C$379,'Invulblad - Leerlingprognoses'!Q384,IF($U$3='Invulblad - Leerlingprognoses'!$C$389,'Invulblad - Leerlingprognoses'!Q394,IF($U$3='Invulblad - Leerlingprognoses'!$C$399,'Invulblad - Leerlingprognoses'!Q404))))))))))))))))))))))))))))))))))))))))</f>
        <v>2</v>
      </c>
      <c r="W13" s="248">
        <f>IF($U$3='Invulblad - Leerlingprognoses'!$C$7,'Invulblad - Leerlingprognoses'!R12,IF($U$3='Invulblad - Leerlingprognoses'!$C$17,'Invulblad - Leerlingprognoses'!R22,IF($U$3='Invulblad - Leerlingprognoses'!$C$28,'Invulblad - Leerlingprognoses'!R33,IF($U$3='Invulblad - Leerlingprognoses'!$C$38,'Invulblad - Leerlingprognoses'!R43,IF($U$3='Invulblad - Leerlingprognoses'!$C$48,'Invulblad - Leerlingprognoses'!R53,IF($U$3='Invulblad - Leerlingprognoses'!$C$58,'Invulblad - Leerlingprognoses'!R63,IF($U$3='Invulblad - Leerlingprognoses'!$C$68,'Invulblad - Leerlingprognoses'!R73,IF($U$3='Invulblad - Leerlingprognoses'!$C$78,'Invulblad - Leerlingprognoses'!R83,IF($U$3='Invulblad - Leerlingprognoses'!$C$88,'Invulblad - Leerlingprognoses'!R93,IF($U$3='Invulblad - Leerlingprognoses'!$C$99,'Invulblad - Leerlingprognoses'!R104,IF($U$3='Invulblad - Leerlingprognoses'!$C$109,'Invulblad - Leerlingprognoses'!R114,IF($U$3='Invulblad - Leerlingprognoses'!$C$119,'Invulblad - Leerlingprognoses'!R124,IF($U$3='Invulblad - Leerlingprognoses'!$C$129,'Invulblad - Leerlingprognoses'!R134,IF($U$3='Invulblad - Leerlingprognoses'!$C$139,'Invulblad - Leerlingprognoses'!R144,IF($U$3='Invulblad - Leerlingprognoses'!$C$149,'Invulblad - Leerlingprognoses'!R154,IF($U$3='Invulblad - Leerlingprognoses'!$C$159,'Invulblad - Leerlingprognoses'!R164,IF($U$3='Invulblad - Leerlingprognoses'!$C$169,'Invulblad - Leerlingprognoses'!R174,IF($U$3='Invulblad - Leerlingprognoses'!$C$179,'Invulblad - Leerlingprognoses'!R184,IF($U$3='Invulblad - Leerlingprognoses'!$C$189,'Invulblad - Leerlingprognoses'!R194,IF($U$3='Invulblad - Leerlingprognoses'!$C$199,'Invulblad - Leerlingprognoses'!R204,IF($U$3='Invulblad - Leerlingprognoses'!$C$209,'Invulblad - Leerlingprognoses'!R214,IF($U$3='Invulblad - Leerlingprognoses'!$C$219,'Invulblad - Leerlingprognoses'!R224,IF($U$3='Invulblad - Leerlingprognoses'!$C$229,'Invulblad - Leerlingprognoses'!R234,IF($U$3='Invulblad - Leerlingprognoses'!$C$239,'Invulblad - Leerlingprognoses'!R244,IF($U$3='Invulblad - Leerlingprognoses'!$C$249,'Invulblad - Leerlingprognoses'!R254,IF($U$3='Invulblad - Leerlingprognoses'!$C$259,'Invulblad - Leerlingprognoses'!R264,IF($U$3='Invulblad - Leerlingprognoses'!$C$269,'Invulblad - Leerlingprognoses'!R274,IF($U$3='Invulblad - Leerlingprognoses'!$C$279,'Invulblad - Leerlingprognoses'!R284,IF($U$3='Invulblad - Leerlingprognoses'!$C$289,'Invulblad - Leerlingprognoses'!R294,IF($U$3='Invulblad - Leerlingprognoses'!$C$299,'Invulblad - Leerlingprognoses'!R304,IF($U$3='Invulblad - Leerlingprognoses'!$C$309,'Invulblad - Leerlingprognoses'!R314,IF($U$3='Invulblad - Leerlingprognoses'!$C$319,'Invulblad - Leerlingprognoses'!R324,IF($U$3='Invulblad - Leerlingprognoses'!$C$329,'Invulblad - Leerlingprognoses'!R334,IF($U$3='Invulblad - Leerlingprognoses'!$C$339,'Invulblad - Leerlingprognoses'!R344,IF($U$3='Invulblad - Leerlingprognoses'!$C$349,'Invulblad - Leerlingprognoses'!R354,IF($U$3='Invulblad - Leerlingprognoses'!$C$359,'Invulblad - Leerlingprognoses'!R364,IF($U$3='Invulblad - Leerlingprognoses'!$C$369,'Invulblad - Leerlingprognoses'!R374,IF($U$3='Invulblad - Leerlingprognoses'!$C$379,'Invulblad - Leerlingprognoses'!R384,IF($U$3='Invulblad - Leerlingprognoses'!$C$389,'Invulblad - Leerlingprognoses'!R394,IF($U$3='Invulblad - Leerlingprognoses'!$C$399,'Invulblad - Leerlingprognoses'!R404))))))))))))))))))))))))))))))))))))))))</f>
        <v>2</v>
      </c>
      <c r="X13" s="49"/>
      <c r="Y13" s="50"/>
      <c r="Z13" s="8"/>
      <c r="AA13" s="12"/>
    </row>
    <row r="14" spans="1:112" ht="14.1" customHeight="1" x14ac:dyDescent="0.3">
      <c r="B14" s="8"/>
      <c r="C14" s="29"/>
      <c r="D14" s="30"/>
      <c r="E14" s="33" t="s">
        <v>5</v>
      </c>
      <c r="F14" s="33"/>
      <c r="G14" s="33"/>
      <c r="H14" s="47"/>
      <c r="I14" s="4">
        <f>($F$12*I12)+($F$13*I13)</f>
        <v>3.5999999999999996</v>
      </c>
      <c r="J14" s="4">
        <f>($F$12*J12)+($F$13*J13)</f>
        <v>3.5999999999999996</v>
      </c>
      <c r="K14" s="48"/>
      <c r="L14" s="30"/>
      <c r="M14" s="12"/>
      <c r="N14" s="32"/>
      <c r="O14" s="4">
        <f t="shared" ref="O14:W14" si="0">($F$12*O12)+($F$13*O13)</f>
        <v>3.5999999999999996</v>
      </c>
      <c r="P14" s="4">
        <f t="shared" si="0"/>
        <v>3.5999999999999996</v>
      </c>
      <c r="Q14" s="4">
        <f t="shared" si="0"/>
        <v>3.5999999999999996</v>
      </c>
      <c r="R14" s="4">
        <f t="shared" si="0"/>
        <v>3.5999999999999996</v>
      </c>
      <c r="S14" s="4">
        <f t="shared" si="0"/>
        <v>3.5999999999999996</v>
      </c>
      <c r="T14" s="4">
        <f t="shared" si="0"/>
        <v>3.5999999999999996</v>
      </c>
      <c r="U14" s="4">
        <f t="shared" si="0"/>
        <v>3.3</v>
      </c>
      <c r="V14" s="4">
        <f t="shared" si="0"/>
        <v>3.3</v>
      </c>
      <c r="W14" s="4">
        <f t="shared" si="0"/>
        <v>3.3</v>
      </c>
      <c r="X14" s="49"/>
      <c r="Y14" s="50"/>
      <c r="Z14" s="8"/>
      <c r="AA14" s="12"/>
    </row>
    <row r="15" spans="1:112" ht="14.1" customHeight="1" x14ac:dyDescent="0.3">
      <c r="B15" s="8"/>
      <c r="C15" s="29"/>
      <c r="D15" s="30"/>
      <c r="E15" s="51" t="s">
        <v>6</v>
      </c>
      <c r="F15" s="51"/>
      <c r="G15" s="51"/>
      <c r="H15" s="47"/>
      <c r="I15" s="4">
        <f>ROUND(IF(I16&lt;(I11*0.8),I16,(0.8*I11)),0)</f>
        <v>0</v>
      </c>
      <c r="J15" s="4">
        <f>ROUND(IF(J16&lt;(J11*0.8),J16,(0.8*J11)),0)</f>
        <v>0</v>
      </c>
      <c r="K15" s="59"/>
      <c r="L15" s="30"/>
      <c r="M15" s="12"/>
      <c r="N15" s="32"/>
      <c r="O15" s="4">
        <f t="shared" ref="O15:W15" si="1">ROUND(IF(O16&lt;(O11*0.8),O16,(0.8*O11)),0)</f>
        <v>0</v>
      </c>
      <c r="P15" s="4">
        <f t="shared" si="1"/>
        <v>0</v>
      </c>
      <c r="Q15" s="4">
        <f t="shared" si="1"/>
        <v>0</v>
      </c>
      <c r="R15" s="4">
        <f t="shared" si="1"/>
        <v>0</v>
      </c>
      <c r="S15" s="4">
        <f t="shared" si="1"/>
        <v>0</v>
      </c>
      <c r="T15" s="4">
        <f t="shared" si="1"/>
        <v>0</v>
      </c>
      <c r="U15" s="4">
        <f t="shared" si="1"/>
        <v>0</v>
      </c>
      <c r="V15" s="4">
        <f t="shared" si="1"/>
        <v>0</v>
      </c>
      <c r="W15" s="4">
        <f t="shared" si="1"/>
        <v>0</v>
      </c>
      <c r="X15" s="60"/>
      <c r="Y15" s="61"/>
      <c r="Z15" s="8"/>
      <c r="AA15" s="12"/>
    </row>
    <row r="16" spans="1:112" ht="9" customHeight="1" x14ac:dyDescent="0.3">
      <c r="B16" s="8"/>
      <c r="C16" s="29"/>
      <c r="D16" s="30"/>
      <c r="E16" s="33"/>
      <c r="F16" s="33"/>
      <c r="G16" s="33"/>
      <c r="H16" s="47"/>
      <c r="I16" s="62">
        <f>IF((ROUND(IF(I14-(6%*I11)&lt;0,0,(I14-(6%*I11))),0))&lt;(I157+I166+I175+I189),(I157+I166+I175+I189),((ROUND(IF(I14-(6%*I11)&lt;0,0,(I14-(6%*I11))),0))))</f>
        <v>0</v>
      </c>
      <c r="J16" s="62">
        <f>IF((ROUND(IF(J14-(6%*J11)&lt;0,0,(J14-(6%*J11))),0))&lt;(J157+J166+J175+J189),(J157+J166+J175+J189),((ROUND(IF(J14-(6%*J11)&lt;0,0,(J14-(6%*J11))),0))))</f>
        <v>0</v>
      </c>
      <c r="K16" s="59"/>
      <c r="L16" s="30"/>
      <c r="M16" s="12"/>
      <c r="N16" s="32"/>
      <c r="O16" s="62">
        <f t="shared" ref="O16:W16" si="2">IF((ROUND(IF(O14-(6%*O11)&lt;0,0,(O14-(6%*O11))),0))&lt;(X157+X166+X175+X189),(X157+X166+X175+X189),((ROUND(IF(O14-(6%*O11)&lt;0,0,(O14-(6%*O11))),0))))</f>
        <v>0</v>
      </c>
      <c r="P16" s="62">
        <f t="shared" si="2"/>
        <v>0</v>
      </c>
      <c r="Q16" s="62">
        <f t="shared" si="2"/>
        <v>0</v>
      </c>
      <c r="R16" s="62">
        <f t="shared" si="2"/>
        <v>0</v>
      </c>
      <c r="S16" s="62">
        <f t="shared" si="2"/>
        <v>0</v>
      </c>
      <c r="T16" s="62">
        <f t="shared" si="2"/>
        <v>0</v>
      </c>
      <c r="U16" s="62">
        <f t="shared" si="2"/>
        <v>0</v>
      </c>
      <c r="V16" s="62">
        <f t="shared" si="2"/>
        <v>0</v>
      </c>
      <c r="W16" s="62">
        <f t="shared" si="2"/>
        <v>0</v>
      </c>
      <c r="X16" s="60"/>
      <c r="Y16" s="61"/>
      <c r="Z16" s="8"/>
      <c r="AA16" s="12"/>
    </row>
    <row r="17" spans="1:112" ht="14.1" customHeight="1" x14ac:dyDescent="0.3">
      <c r="B17" s="8"/>
      <c r="C17" s="29"/>
      <c r="D17" s="30"/>
      <c r="E17" s="63" t="s">
        <v>19</v>
      </c>
      <c r="F17" s="51"/>
      <c r="G17" s="51"/>
      <c r="H17" s="64"/>
      <c r="I17" s="3">
        <f>I15+I11</f>
        <v>232</v>
      </c>
      <c r="J17" s="3">
        <f>J15+J11</f>
        <v>230</v>
      </c>
      <c r="K17" s="59"/>
      <c r="L17" s="30"/>
      <c r="M17" s="12"/>
      <c r="N17" s="32"/>
      <c r="O17" s="3">
        <f t="shared" ref="O17:W17" si="3">O15+O11</f>
        <v>229</v>
      </c>
      <c r="P17" s="3">
        <f t="shared" si="3"/>
        <v>225</v>
      </c>
      <c r="Q17" s="3">
        <f t="shared" si="3"/>
        <v>219</v>
      </c>
      <c r="R17" s="3">
        <f t="shared" si="3"/>
        <v>213</v>
      </c>
      <c r="S17" s="3">
        <f t="shared" si="3"/>
        <v>212</v>
      </c>
      <c r="T17" s="3">
        <f t="shared" si="3"/>
        <v>212</v>
      </c>
      <c r="U17" s="3">
        <f t="shared" si="3"/>
        <v>214</v>
      </c>
      <c r="V17" s="3">
        <f t="shared" si="3"/>
        <v>214</v>
      </c>
      <c r="W17" s="3">
        <f t="shared" si="3"/>
        <v>214</v>
      </c>
      <c r="X17" s="60"/>
      <c r="Y17" s="61"/>
      <c r="Z17" s="8"/>
      <c r="AA17" s="12"/>
    </row>
    <row r="18" spans="1:112" ht="7.5" customHeight="1" x14ac:dyDescent="0.3">
      <c r="B18" s="8"/>
      <c r="C18" s="65"/>
      <c r="D18" s="30"/>
      <c r="E18" s="63"/>
      <c r="F18" s="51"/>
      <c r="G18" s="51"/>
      <c r="H18" s="64"/>
      <c r="I18" s="53"/>
      <c r="J18" s="53"/>
      <c r="K18" s="53"/>
      <c r="L18" s="30"/>
      <c r="M18" s="31"/>
      <c r="N18" s="32"/>
      <c r="O18" s="53"/>
      <c r="P18" s="53"/>
      <c r="Q18" s="53"/>
      <c r="R18" s="53"/>
      <c r="S18" s="53"/>
      <c r="T18" s="53"/>
      <c r="U18" s="53"/>
      <c r="V18" s="53"/>
      <c r="W18" s="53"/>
      <c r="X18" s="54"/>
      <c r="Y18" s="55"/>
      <c r="Z18" s="8"/>
      <c r="AA18" s="12"/>
    </row>
    <row r="19" spans="1:112" ht="5.25" customHeight="1" x14ac:dyDescent="0.3">
      <c r="B19" s="8"/>
      <c r="C19" s="29"/>
      <c r="D19" s="30"/>
      <c r="E19" s="33"/>
      <c r="F19" s="33"/>
      <c r="G19" s="33"/>
      <c r="H19" s="66"/>
      <c r="I19" s="67"/>
      <c r="J19" s="68"/>
      <c r="K19" s="34"/>
      <c r="L19" s="30"/>
      <c r="M19" s="12"/>
      <c r="N19" s="32"/>
      <c r="O19" s="67"/>
      <c r="P19" s="67"/>
      <c r="Q19" s="67"/>
      <c r="R19" s="67"/>
      <c r="S19" s="67"/>
      <c r="T19" s="67"/>
      <c r="U19" s="67"/>
      <c r="V19" s="67"/>
      <c r="W19" s="67"/>
      <c r="X19" s="34"/>
      <c r="Y19" s="69"/>
      <c r="Z19" s="8"/>
      <c r="AA19" s="12"/>
    </row>
    <row r="20" spans="1:112" ht="6" customHeight="1" x14ac:dyDescent="0.3">
      <c r="B20" s="8"/>
      <c r="C20" s="29"/>
      <c r="D20" s="30"/>
      <c r="E20" s="33"/>
      <c r="F20" s="33"/>
      <c r="G20" s="33"/>
      <c r="H20" s="47"/>
      <c r="I20" s="62"/>
      <c r="J20" s="62"/>
      <c r="K20" s="47"/>
      <c r="L20" s="30"/>
      <c r="M20" s="12"/>
      <c r="N20" s="32"/>
      <c r="O20" s="62"/>
      <c r="P20" s="62"/>
      <c r="Q20" s="62"/>
      <c r="R20" s="62"/>
      <c r="S20" s="62"/>
      <c r="T20" s="62"/>
      <c r="U20" s="62"/>
      <c r="V20" s="62"/>
      <c r="W20" s="62"/>
      <c r="X20" s="34"/>
      <c r="Y20" s="69"/>
      <c r="Z20" s="8"/>
      <c r="AA20" s="12"/>
    </row>
    <row r="21" spans="1:112" ht="13.5" customHeight="1" x14ac:dyDescent="0.3">
      <c r="B21" s="8"/>
      <c r="C21" s="29"/>
      <c r="D21" s="30"/>
      <c r="E21" s="51" t="s">
        <v>7</v>
      </c>
      <c r="F21" s="33"/>
      <c r="G21" s="33"/>
      <c r="H21" s="64"/>
      <c r="I21" s="3">
        <f>IF(I11=0,0,ROUND(((0.05*I9)+(0.0343*I10)+(IF(1.5642-(I11*0.0115)&lt;0,0,(1.5642-(I11*0.0115))))+(0.0179*I15)),0))</f>
        <v>10</v>
      </c>
      <c r="J21" s="3">
        <f t="shared" ref="J21:W21" si="4">IF(J11=0,0,ROUND(((0.05*J9)+(0.0343*J10)+(IF(1.5642-(J11*0.0115)&lt;0,0,(1.5642-(J11*0.0115))))+(0.0179*J15)),0))</f>
        <v>10</v>
      </c>
      <c r="K21" s="64"/>
      <c r="L21" s="30"/>
      <c r="M21" s="12"/>
      <c r="N21" s="32"/>
      <c r="O21" s="3">
        <f t="shared" si="4"/>
        <v>10</v>
      </c>
      <c r="P21" s="3">
        <f t="shared" si="4"/>
        <v>10</v>
      </c>
      <c r="Q21" s="3">
        <f t="shared" si="4"/>
        <v>9</v>
      </c>
      <c r="R21" s="3">
        <f t="shared" si="4"/>
        <v>9</v>
      </c>
      <c r="S21" s="3">
        <f t="shared" si="4"/>
        <v>9</v>
      </c>
      <c r="T21" s="3">
        <f t="shared" si="4"/>
        <v>9</v>
      </c>
      <c r="U21" s="3">
        <f t="shared" si="4"/>
        <v>9</v>
      </c>
      <c r="V21" s="3">
        <f t="shared" si="4"/>
        <v>9</v>
      </c>
      <c r="W21" s="3">
        <f t="shared" si="4"/>
        <v>9</v>
      </c>
      <c r="X21" s="54"/>
      <c r="Y21" s="69"/>
      <c r="Z21" s="8"/>
      <c r="AA21" s="12"/>
    </row>
    <row r="22" spans="1:112" ht="14.1" customHeight="1" x14ac:dyDescent="0.3">
      <c r="B22" s="8"/>
      <c r="C22" s="29"/>
      <c r="D22" s="30"/>
      <c r="E22" s="63" t="s">
        <v>21</v>
      </c>
      <c r="F22" s="33"/>
      <c r="G22" s="33"/>
      <c r="H22" s="64"/>
      <c r="I22" s="3">
        <f>LOOKUP(I21,$F$197:$F$246,$E$197:$E$246)</f>
        <v>1295</v>
      </c>
      <c r="J22" s="3">
        <f>LOOKUP(J21,$F$197:$F$246,$E$197:$E$246)</f>
        <v>1295</v>
      </c>
      <c r="K22" s="64"/>
      <c r="L22" s="30"/>
      <c r="M22" s="12"/>
      <c r="N22" s="32"/>
      <c r="O22" s="3">
        <f t="shared" ref="O22:W22" si="5">LOOKUP(O21,$F$197:$F$246,$E$197:$E$246)</f>
        <v>1295</v>
      </c>
      <c r="P22" s="3">
        <f t="shared" si="5"/>
        <v>1295</v>
      </c>
      <c r="Q22" s="3">
        <f t="shared" si="5"/>
        <v>1190</v>
      </c>
      <c r="R22" s="3">
        <f t="shared" si="5"/>
        <v>1190</v>
      </c>
      <c r="S22" s="3">
        <f t="shared" si="5"/>
        <v>1190</v>
      </c>
      <c r="T22" s="3">
        <f t="shared" si="5"/>
        <v>1190</v>
      </c>
      <c r="U22" s="3">
        <f t="shared" si="5"/>
        <v>1190</v>
      </c>
      <c r="V22" s="3">
        <f t="shared" si="5"/>
        <v>1190</v>
      </c>
      <c r="W22" s="3">
        <f t="shared" si="5"/>
        <v>1190</v>
      </c>
      <c r="X22" s="54"/>
      <c r="Y22" s="69"/>
      <c r="Z22" s="8"/>
      <c r="AA22" s="12"/>
    </row>
    <row r="23" spans="1:112" ht="7.5" customHeight="1" x14ac:dyDescent="0.3">
      <c r="B23" s="8"/>
      <c r="C23" s="29"/>
      <c r="D23" s="30"/>
      <c r="E23" s="30"/>
      <c r="F23" s="30"/>
      <c r="G23" s="30"/>
      <c r="H23" s="47"/>
      <c r="I23" s="62"/>
      <c r="J23" s="62"/>
      <c r="K23" s="47"/>
      <c r="L23" s="30"/>
      <c r="M23" s="12"/>
      <c r="N23" s="32"/>
      <c r="O23" s="62"/>
      <c r="P23" s="62"/>
      <c r="Q23" s="62"/>
      <c r="R23" s="62"/>
      <c r="S23" s="62"/>
      <c r="T23" s="62"/>
      <c r="U23" s="62"/>
      <c r="V23" s="62"/>
      <c r="W23" s="62"/>
      <c r="X23" s="54"/>
      <c r="Y23" s="69"/>
      <c r="Z23" s="8"/>
      <c r="AA23" s="12"/>
    </row>
    <row r="24" spans="1:112" ht="6.75" customHeight="1" x14ac:dyDescent="0.3">
      <c r="B24" s="8"/>
      <c r="C24" s="29"/>
      <c r="D24" s="30"/>
      <c r="E24" s="30"/>
      <c r="F24" s="30"/>
      <c r="G24" s="30"/>
      <c r="H24" s="34"/>
      <c r="I24" s="34"/>
      <c r="J24" s="70"/>
      <c r="K24" s="54"/>
      <c r="L24" s="30"/>
      <c r="M24" s="12"/>
      <c r="N24" s="32"/>
      <c r="O24" s="71"/>
      <c r="P24" s="71"/>
      <c r="Q24" s="30"/>
      <c r="R24" s="33"/>
      <c r="S24" s="34"/>
      <c r="T24" s="34"/>
      <c r="U24" s="34"/>
      <c r="V24" s="34"/>
      <c r="W24" s="34"/>
      <c r="X24" s="54"/>
      <c r="Y24" s="69"/>
      <c r="Z24" s="8"/>
      <c r="AA24" s="12"/>
    </row>
    <row r="25" spans="1:112" ht="5.25" customHeight="1" x14ac:dyDescent="0.3">
      <c r="B25" s="8"/>
      <c r="C25" s="72"/>
      <c r="D25" s="73"/>
      <c r="E25" s="74"/>
      <c r="F25" s="75"/>
      <c r="G25" s="75"/>
      <c r="H25" s="74"/>
      <c r="I25" s="74"/>
      <c r="J25" s="74"/>
      <c r="K25" s="76"/>
      <c r="L25" s="77"/>
      <c r="M25" s="78"/>
      <c r="N25" s="77"/>
      <c r="O25" s="77"/>
      <c r="P25" s="77"/>
      <c r="Q25" s="77"/>
      <c r="R25" s="79"/>
      <c r="S25" s="77"/>
      <c r="T25" s="77"/>
      <c r="U25" s="77"/>
      <c r="V25" s="77"/>
      <c r="W25" s="77"/>
      <c r="X25" s="77"/>
      <c r="Y25" s="80"/>
      <c r="Z25" s="8"/>
      <c r="AA25" s="12"/>
    </row>
    <row r="26" spans="1:112" s="2" customFormat="1" ht="6.75" customHeight="1" x14ac:dyDescent="0.3">
      <c r="A26" s="1"/>
      <c r="B26" s="8"/>
      <c r="C26" s="8"/>
      <c r="D26" s="8"/>
      <c r="E26" s="8"/>
      <c r="F26" s="20"/>
      <c r="G26" s="20"/>
      <c r="H26" s="8"/>
      <c r="I26" s="8"/>
      <c r="J26" s="8"/>
      <c r="K26" s="8"/>
      <c r="L26" s="8"/>
      <c r="M26" s="8"/>
      <c r="N26" s="8"/>
      <c r="O26" s="8"/>
      <c r="P26" s="8"/>
      <c r="Q26" s="21"/>
      <c r="R26" s="21"/>
      <c r="S26" s="8"/>
      <c r="T26" s="8"/>
      <c r="U26" s="8"/>
      <c r="V26" s="8"/>
      <c r="W26" s="8"/>
      <c r="X26" s="8"/>
      <c r="Y26" s="8"/>
      <c r="Z26" s="8"/>
      <c r="AA26" s="12"/>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row>
    <row r="27" spans="1:112" ht="5.25" customHeight="1" x14ac:dyDescent="0.3">
      <c r="A27" s="81"/>
      <c r="B27" s="82"/>
      <c r="C27" s="83"/>
      <c r="D27" s="84"/>
      <c r="E27" s="85"/>
      <c r="F27" s="86"/>
      <c r="G27" s="86"/>
      <c r="H27" s="85"/>
      <c r="I27" s="87"/>
      <c r="J27" s="87"/>
      <c r="K27" s="87"/>
      <c r="L27" s="87"/>
      <c r="M27" s="88"/>
      <c r="N27" s="84"/>
      <c r="O27" s="84"/>
      <c r="P27" s="84"/>
      <c r="Q27" s="89"/>
      <c r="R27" s="89"/>
      <c r="S27" s="84"/>
      <c r="T27" s="90"/>
      <c r="U27" s="90"/>
      <c r="V27" s="84"/>
      <c r="W27" s="84"/>
      <c r="X27" s="23"/>
      <c r="Y27" s="91"/>
      <c r="Z27" s="8"/>
      <c r="AA27" s="12"/>
    </row>
    <row r="28" spans="1:112" ht="4.5" customHeight="1" x14ac:dyDescent="0.3">
      <c r="A28" s="81"/>
      <c r="B28" s="82"/>
      <c r="C28" s="92"/>
      <c r="D28" s="93"/>
      <c r="E28" s="93"/>
      <c r="F28" s="94"/>
      <c r="G28" s="94"/>
      <c r="H28" s="94"/>
      <c r="I28" s="94"/>
      <c r="J28" s="94"/>
      <c r="K28" s="94"/>
      <c r="L28" s="94"/>
      <c r="M28" s="95"/>
      <c r="N28" s="93"/>
      <c r="O28" s="93"/>
      <c r="P28" s="93"/>
      <c r="Q28" s="94"/>
      <c r="R28" s="94"/>
      <c r="S28" s="96"/>
      <c r="T28" s="97"/>
      <c r="U28" s="97"/>
      <c r="V28" s="97"/>
      <c r="W28" s="97"/>
      <c r="X28" s="97"/>
      <c r="Y28" s="69"/>
      <c r="Z28" s="8"/>
      <c r="AA28" s="12"/>
    </row>
    <row r="29" spans="1:112" ht="15" customHeight="1" x14ac:dyDescent="0.3">
      <c r="A29" s="81"/>
      <c r="B29" s="82"/>
      <c r="C29" s="92"/>
      <c r="D29" s="93"/>
      <c r="E29" s="260" t="s">
        <v>27</v>
      </c>
      <c r="F29" s="260"/>
      <c r="G29" s="94"/>
      <c r="H29" s="94"/>
      <c r="I29" s="94"/>
      <c r="J29" s="94"/>
      <c r="K29" s="94"/>
      <c r="L29" s="94"/>
      <c r="M29" s="95"/>
      <c r="N29" s="93"/>
      <c r="O29" s="98" t="s">
        <v>154</v>
      </c>
      <c r="P29" s="99"/>
      <c r="Q29" s="99"/>
      <c r="R29" s="99"/>
      <c r="S29" s="96"/>
      <c r="T29" s="37"/>
      <c r="U29" s="266">
        <v>2014</v>
      </c>
      <c r="V29" s="266">
        <v>2015</v>
      </c>
      <c r="W29" s="100"/>
      <c r="X29" s="97"/>
      <c r="Y29" s="69"/>
      <c r="Z29" s="8"/>
      <c r="AA29" s="12"/>
    </row>
    <row r="30" spans="1:112" ht="12" customHeight="1" x14ac:dyDescent="0.3">
      <c r="A30" s="81"/>
      <c r="B30" s="82"/>
      <c r="C30" s="92"/>
      <c r="D30" s="93"/>
      <c r="E30" s="93"/>
      <c r="F30" s="94"/>
      <c r="G30" s="94"/>
      <c r="H30" s="94"/>
      <c r="I30" s="94"/>
      <c r="J30" s="94"/>
      <c r="K30" s="94"/>
      <c r="L30" s="94"/>
      <c r="M30" s="95"/>
      <c r="N30" s="93"/>
      <c r="O30" s="93"/>
      <c r="P30" s="93"/>
      <c r="Q30" s="94"/>
      <c r="R30" s="94"/>
      <c r="S30" s="96"/>
      <c r="T30" s="37"/>
      <c r="U30" s="266"/>
      <c r="V30" s="266"/>
      <c r="W30" s="100"/>
      <c r="X30" s="97"/>
      <c r="Y30" s="69"/>
      <c r="Z30" s="8"/>
      <c r="AA30" s="12"/>
      <c r="AC30" s="101"/>
      <c r="AD30" s="102"/>
      <c r="AE30" s="102"/>
      <c r="AF30" s="102"/>
      <c r="AG30" s="102"/>
      <c r="AH30" s="102"/>
      <c r="AI30" s="102"/>
      <c r="AJ30" s="102"/>
      <c r="AK30" s="102"/>
      <c r="AL30" s="102"/>
      <c r="AM30" s="102"/>
      <c r="AN30" s="103"/>
    </row>
    <row r="31" spans="1:112" ht="14.1" customHeight="1" x14ac:dyDescent="0.3">
      <c r="A31" s="81"/>
      <c r="B31" s="82"/>
      <c r="C31" s="92"/>
      <c r="D31" s="93"/>
      <c r="E31" s="104" t="s">
        <v>28</v>
      </c>
      <c r="F31" s="261" t="s">
        <v>30</v>
      </c>
      <c r="G31" s="261"/>
      <c r="H31" s="261"/>
      <c r="I31" s="261"/>
      <c r="J31" s="105" t="s">
        <v>29</v>
      </c>
      <c r="K31" s="106"/>
      <c r="L31" s="94"/>
      <c r="M31" s="95"/>
      <c r="N31" s="93"/>
      <c r="O31" s="94" t="s">
        <v>23</v>
      </c>
      <c r="P31" s="94"/>
      <c r="Q31" s="94" t="s">
        <v>20</v>
      </c>
      <c r="R31" s="94"/>
      <c r="S31" s="96"/>
      <c r="T31" s="107"/>
      <c r="U31" s="108">
        <v>1398.48</v>
      </c>
      <c r="V31" s="109">
        <f>U31*(1+$V$33)</f>
        <v>1426.4496000000001</v>
      </c>
      <c r="W31" s="100"/>
      <c r="X31" s="97"/>
      <c r="Y31" s="69"/>
      <c r="Z31" s="8"/>
      <c r="AA31" s="12"/>
      <c r="AC31" s="110" t="s">
        <v>39</v>
      </c>
      <c r="AD31" s="111">
        <f>V38</f>
        <v>0.02</v>
      </c>
      <c r="AN31" s="112"/>
    </row>
    <row r="32" spans="1:112" ht="14.1" customHeight="1" x14ac:dyDescent="0.3">
      <c r="A32" s="81"/>
      <c r="B32" s="82"/>
      <c r="C32" s="92"/>
      <c r="D32" s="93"/>
      <c r="E32" s="113">
        <v>2015</v>
      </c>
      <c r="F32" s="259">
        <f>'Samenvatting resultaten'!D9</f>
        <v>23653</v>
      </c>
      <c r="G32" s="259"/>
      <c r="H32" s="259"/>
      <c r="I32" s="259"/>
      <c r="J32" s="114">
        <f t="shared" ref="J32:J37" si="6">F32/$I$44</f>
        <v>16.25635738831615</v>
      </c>
      <c r="K32" s="114"/>
      <c r="L32" s="94"/>
      <c r="M32" s="95"/>
      <c r="N32" s="93"/>
      <c r="O32" s="94"/>
      <c r="P32" s="94"/>
      <c r="Q32" s="94" t="s">
        <v>22</v>
      </c>
      <c r="R32" s="94"/>
      <c r="S32" s="96"/>
      <c r="T32" s="107"/>
      <c r="U32" s="108">
        <v>14.73</v>
      </c>
      <c r="V32" s="109">
        <f>U32*(1+$V$33)</f>
        <v>15.024600000000001</v>
      </c>
      <c r="W32" s="100"/>
      <c r="X32" s="97"/>
      <c r="Y32" s="69"/>
      <c r="Z32" s="8"/>
      <c r="AA32" s="12"/>
      <c r="AC32" s="115"/>
      <c r="AE32" s="1">
        <v>2016</v>
      </c>
      <c r="AF32" s="1">
        <f>AE32+1</f>
        <v>2017</v>
      </c>
      <c r="AG32" s="1">
        <f t="shared" ref="AG32:AM32" si="7">AF32+1</f>
        <v>2018</v>
      </c>
      <c r="AH32" s="1">
        <f t="shared" si="7"/>
        <v>2019</v>
      </c>
      <c r="AI32" s="1">
        <f t="shared" si="7"/>
        <v>2020</v>
      </c>
      <c r="AJ32" s="1">
        <f t="shared" si="7"/>
        <v>2021</v>
      </c>
      <c r="AK32" s="1">
        <f t="shared" si="7"/>
        <v>2022</v>
      </c>
      <c r="AL32" s="1">
        <f t="shared" si="7"/>
        <v>2023</v>
      </c>
      <c r="AM32" s="1">
        <f t="shared" si="7"/>
        <v>2024</v>
      </c>
      <c r="AN32" s="112"/>
    </row>
    <row r="33" spans="1:112" ht="14.1" customHeight="1" x14ac:dyDescent="0.3">
      <c r="A33" s="81"/>
      <c r="B33" s="82"/>
      <c r="C33" s="92"/>
      <c r="D33" s="93"/>
      <c r="E33" s="113">
        <v>2016</v>
      </c>
      <c r="F33" s="259">
        <f>'Samenvatting resultaten'!E9</f>
        <v>468</v>
      </c>
      <c r="G33" s="259"/>
      <c r="H33" s="259"/>
      <c r="I33" s="259"/>
      <c r="J33" s="114">
        <f t="shared" si="6"/>
        <v>0.3216494845360825</v>
      </c>
      <c r="K33" s="114"/>
      <c r="L33" s="94"/>
      <c r="M33" s="95"/>
      <c r="N33" s="93"/>
      <c r="O33" s="36"/>
      <c r="P33" s="36"/>
      <c r="Q33" s="94" t="s">
        <v>136</v>
      </c>
      <c r="R33" s="94"/>
      <c r="S33" s="96"/>
      <c r="T33" s="116"/>
      <c r="U33" s="108"/>
      <c r="V33" s="240">
        <v>0.02</v>
      </c>
      <c r="W33" s="100"/>
      <c r="X33" s="97"/>
      <c r="Y33" s="69"/>
      <c r="Z33" s="8"/>
      <c r="AA33" s="12"/>
      <c r="AC33" s="115"/>
      <c r="AD33" s="117" t="s">
        <v>37</v>
      </c>
      <c r="AE33" s="118">
        <f>(V37+V32)*(1+AD31)</f>
        <v>28.330092</v>
      </c>
      <c r="AF33" s="118">
        <f t="shared" ref="AF33:AM33" si="8">AE33*(1+$AD$31)</f>
        <v>28.896693840000001</v>
      </c>
      <c r="AG33" s="118">
        <f t="shared" si="8"/>
        <v>29.474627716800001</v>
      </c>
      <c r="AH33" s="118">
        <f t="shared" si="8"/>
        <v>30.064120271136002</v>
      </c>
      <c r="AI33" s="118">
        <f t="shared" si="8"/>
        <v>30.66540267655872</v>
      </c>
      <c r="AJ33" s="118">
        <f t="shared" si="8"/>
        <v>31.278710730089895</v>
      </c>
      <c r="AK33" s="118">
        <f t="shared" si="8"/>
        <v>31.904284944691693</v>
      </c>
      <c r="AL33" s="118">
        <f t="shared" si="8"/>
        <v>32.542370643585528</v>
      </c>
      <c r="AM33" s="118">
        <f t="shared" si="8"/>
        <v>33.193218056457241</v>
      </c>
      <c r="AN33" s="119"/>
    </row>
    <row r="34" spans="1:112" ht="14.1" customHeight="1" x14ac:dyDescent="0.3">
      <c r="A34" s="81"/>
      <c r="B34" s="82"/>
      <c r="C34" s="92"/>
      <c r="D34" s="93"/>
      <c r="E34" s="113">
        <f>E33+1</f>
        <v>2017</v>
      </c>
      <c r="F34" s="259">
        <f>'Samenvatting resultaten'!F9</f>
        <v>81447</v>
      </c>
      <c r="G34" s="259"/>
      <c r="H34" s="259"/>
      <c r="I34" s="259"/>
      <c r="J34" s="114">
        <f t="shared" si="6"/>
        <v>55.977319587628863</v>
      </c>
      <c r="K34" s="114"/>
      <c r="L34" s="94"/>
      <c r="M34" s="95"/>
      <c r="N34" s="93"/>
      <c r="O34" s="36" t="s">
        <v>88</v>
      </c>
      <c r="P34" s="36"/>
      <c r="Q34" s="120"/>
      <c r="R34" s="120"/>
      <c r="S34" s="96"/>
      <c r="T34" s="121"/>
      <c r="U34" s="122">
        <f>U32*I22+U31</f>
        <v>20473.830000000002</v>
      </c>
      <c r="V34" s="122">
        <f>V32*J22+V31</f>
        <v>20883.3066</v>
      </c>
      <c r="W34" s="100"/>
      <c r="X34" s="97"/>
      <c r="Y34" s="69"/>
      <c r="Z34" s="8"/>
      <c r="AA34" s="12"/>
      <c r="AC34" s="115"/>
      <c r="AD34" s="117" t="s">
        <v>38</v>
      </c>
      <c r="AE34" s="118">
        <f>V31*(1+AD31)</f>
        <v>1454.9785920000002</v>
      </c>
      <c r="AF34" s="118">
        <f t="shared" ref="AF34:AM34" si="9">AE34*(1+$V$33)</f>
        <v>1484.0781638400001</v>
      </c>
      <c r="AG34" s="118">
        <f t="shared" si="9"/>
        <v>1513.7597271168001</v>
      </c>
      <c r="AH34" s="118">
        <f t="shared" si="9"/>
        <v>1544.0349216591362</v>
      </c>
      <c r="AI34" s="118">
        <f t="shared" si="9"/>
        <v>1574.9156200923189</v>
      </c>
      <c r="AJ34" s="118">
        <f t="shared" si="9"/>
        <v>1606.4139324941652</v>
      </c>
      <c r="AK34" s="118">
        <f t="shared" si="9"/>
        <v>1638.5422111440487</v>
      </c>
      <c r="AL34" s="118">
        <f t="shared" si="9"/>
        <v>1671.3130553669296</v>
      </c>
      <c r="AM34" s="118">
        <f t="shared" si="9"/>
        <v>1704.7393164742682</v>
      </c>
      <c r="AN34" s="123"/>
    </row>
    <row r="35" spans="1:112" ht="14.1" customHeight="1" x14ac:dyDescent="0.3">
      <c r="A35" s="81"/>
      <c r="B35" s="82"/>
      <c r="C35" s="92"/>
      <c r="D35" s="93"/>
      <c r="E35" s="113">
        <f t="shared" ref="E35:E36" si="10">E34+1</f>
        <v>2018</v>
      </c>
      <c r="F35" s="259">
        <f>'Samenvatting resultaten'!G9</f>
        <v>180168</v>
      </c>
      <c r="G35" s="259"/>
      <c r="H35" s="259"/>
      <c r="I35" s="259"/>
      <c r="J35" s="114">
        <f t="shared" si="6"/>
        <v>123.82680412371134</v>
      </c>
      <c r="K35" s="114"/>
      <c r="L35" s="94"/>
      <c r="M35" s="95"/>
      <c r="N35" s="93"/>
      <c r="O35" s="173"/>
      <c r="P35" s="124"/>
      <c r="Q35" s="120"/>
      <c r="R35" s="120"/>
      <c r="S35" s="96"/>
      <c r="T35" s="121"/>
      <c r="U35" s="125"/>
      <c r="V35" s="125"/>
      <c r="W35" s="100"/>
      <c r="X35" s="97"/>
      <c r="Y35" s="69"/>
      <c r="Z35" s="8"/>
      <c r="AA35" s="12"/>
      <c r="AC35" s="115"/>
      <c r="AD35" s="117" t="s">
        <v>40</v>
      </c>
      <c r="AE35" s="118">
        <f t="shared" ref="AE35:AM35" si="11">AE33*O22+AE34</f>
        <v>38142.447732000001</v>
      </c>
      <c r="AF35" s="118">
        <f t="shared" si="11"/>
        <v>38905.296686640002</v>
      </c>
      <c r="AG35" s="118">
        <f t="shared" si="11"/>
        <v>36588.566710108797</v>
      </c>
      <c r="AH35" s="118">
        <f t="shared" si="11"/>
        <v>37320.338044310978</v>
      </c>
      <c r="AI35" s="118">
        <f t="shared" si="11"/>
        <v>38066.744805197195</v>
      </c>
      <c r="AJ35" s="118">
        <f t="shared" si="11"/>
        <v>38828.07970130114</v>
      </c>
      <c r="AK35" s="118">
        <f t="shared" si="11"/>
        <v>39604.641295327165</v>
      </c>
      <c r="AL35" s="118">
        <f t="shared" si="11"/>
        <v>40396.734121233712</v>
      </c>
      <c r="AM35" s="118">
        <f t="shared" si="11"/>
        <v>41204.668803658387</v>
      </c>
      <c r="AN35" s="126"/>
    </row>
    <row r="36" spans="1:112" ht="14.1" customHeight="1" x14ac:dyDescent="0.3">
      <c r="A36" s="81"/>
      <c r="B36" s="82"/>
      <c r="C36" s="92"/>
      <c r="D36" s="93"/>
      <c r="E36" s="113">
        <f t="shared" si="10"/>
        <v>2019</v>
      </c>
      <c r="F36" s="259">
        <f>'Samenvatting resultaten'!H9</f>
        <v>4218</v>
      </c>
      <c r="G36" s="259"/>
      <c r="H36" s="259"/>
      <c r="I36" s="259"/>
      <c r="J36" s="114">
        <f t="shared" si="6"/>
        <v>2.8989690721649484</v>
      </c>
      <c r="K36" s="114"/>
      <c r="L36" s="94"/>
      <c r="M36" s="95"/>
      <c r="N36" s="93"/>
      <c r="O36" s="94" t="s">
        <v>24</v>
      </c>
      <c r="P36" s="94"/>
      <c r="Q36" s="94"/>
      <c r="R36" s="94"/>
      <c r="S36" s="96"/>
      <c r="T36" s="107"/>
      <c r="U36" s="125"/>
      <c r="V36" s="125"/>
      <c r="W36" s="100"/>
      <c r="X36" s="97"/>
      <c r="Y36" s="69"/>
      <c r="Z36" s="8"/>
      <c r="AA36" s="12"/>
      <c r="AC36" s="115"/>
      <c r="AD36" s="117"/>
      <c r="AN36" s="112"/>
    </row>
    <row r="37" spans="1:112" ht="14.1" customHeight="1" x14ac:dyDescent="0.3">
      <c r="A37" s="81"/>
      <c r="B37" s="82"/>
      <c r="C37" s="92"/>
      <c r="D37" s="93"/>
      <c r="E37" s="113">
        <f>E36+1</f>
        <v>2020</v>
      </c>
      <c r="F37" s="259">
        <f>'Samenvatting resultaten'!I9</f>
        <v>556</v>
      </c>
      <c r="G37" s="259"/>
      <c r="H37" s="259"/>
      <c r="I37" s="259"/>
      <c r="J37" s="114">
        <f t="shared" si="6"/>
        <v>0.38213058419243984</v>
      </c>
      <c r="K37" s="114"/>
      <c r="L37" s="94"/>
      <c r="M37" s="95"/>
      <c r="N37" s="93"/>
      <c r="O37" s="36"/>
      <c r="P37" s="36"/>
      <c r="Q37" s="94" t="s">
        <v>22</v>
      </c>
      <c r="R37" s="94"/>
      <c r="S37" s="96"/>
      <c r="T37" s="107"/>
      <c r="U37" s="19">
        <v>12.5</v>
      </c>
      <c r="V37" s="109">
        <f>U37*(1+V33)</f>
        <v>12.75</v>
      </c>
      <c r="W37" s="100"/>
      <c r="X37" s="97"/>
      <c r="Y37" s="69"/>
      <c r="Z37" s="8"/>
      <c r="AA37" s="12"/>
      <c r="AC37" s="115"/>
      <c r="AD37" s="117"/>
      <c r="AE37" s="1">
        <v>2016</v>
      </c>
      <c r="AF37" s="1">
        <f>AE37+1</f>
        <v>2017</v>
      </c>
      <c r="AG37" s="1">
        <f t="shared" ref="AG37:AM37" si="12">AF37+1</f>
        <v>2018</v>
      </c>
      <c r="AH37" s="1">
        <f t="shared" si="12"/>
        <v>2019</v>
      </c>
      <c r="AI37" s="1">
        <f t="shared" si="12"/>
        <v>2020</v>
      </c>
      <c r="AJ37" s="1">
        <f t="shared" si="12"/>
        <v>2021</v>
      </c>
      <c r="AK37" s="1">
        <f t="shared" si="12"/>
        <v>2022</v>
      </c>
      <c r="AL37" s="1">
        <f t="shared" si="12"/>
        <v>2023</v>
      </c>
      <c r="AM37" s="1">
        <f t="shared" si="12"/>
        <v>2024</v>
      </c>
      <c r="AN37" s="112"/>
    </row>
    <row r="38" spans="1:112" ht="14.1" customHeight="1" x14ac:dyDescent="0.3">
      <c r="A38" s="81"/>
      <c r="B38" s="82"/>
      <c r="C38" s="92"/>
      <c r="D38" s="93"/>
      <c r="E38" s="113">
        <f>E37+1</f>
        <v>2021</v>
      </c>
      <c r="F38" s="259">
        <f>'Samenvatting resultaten'!J9</f>
        <v>13445</v>
      </c>
      <c r="G38" s="259"/>
      <c r="H38" s="259"/>
      <c r="I38" s="259"/>
      <c r="J38" s="114">
        <f t="shared" ref="J38:J41" si="13">F38/$I$44</f>
        <v>9.2405498281786933</v>
      </c>
      <c r="K38" s="114"/>
      <c r="L38" s="94"/>
      <c r="M38" s="95"/>
      <c r="N38" s="93"/>
      <c r="O38" s="94"/>
      <c r="P38" s="94"/>
      <c r="Q38" s="94" t="s">
        <v>59</v>
      </c>
      <c r="R38" s="94"/>
      <c r="S38" s="96"/>
      <c r="T38" s="107"/>
      <c r="U38" s="109"/>
      <c r="V38" s="242">
        <v>0.02</v>
      </c>
      <c r="W38" s="100"/>
      <c r="X38" s="97"/>
      <c r="Y38" s="69"/>
      <c r="Z38" s="8"/>
      <c r="AA38" s="12"/>
      <c r="AC38" s="115"/>
      <c r="AD38" s="117" t="s">
        <v>36</v>
      </c>
      <c r="AE38" s="1">
        <f>F33*AE39</f>
        <v>468</v>
      </c>
      <c r="AF38" s="1">
        <f>F34*AF39</f>
        <v>81447</v>
      </c>
      <c r="AG38" s="127">
        <f>F35*AG39</f>
        <v>180168</v>
      </c>
      <c r="AH38" s="127">
        <f>F36*AH39</f>
        <v>4218</v>
      </c>
      <c r="AI38" s="127">
        <f>F37*AI39</f>
        <v>556</v>
      </c>
      <c r="AJ38" s="127">
        <f>F38*AJ39</f>
        <v>13445</v>
      </c>
      <c r="AK38" s="127">
        <f>F39*AK39</f>
        <v>52969</v>
      </c>
      <c r="AL38" s="127">
        <f>F40*AL39</f>
        <v>5432</v>
      </c>
      <c r="AM38" s="127">
        <f>AM39*F41</f>
        <v>57743</v>
      </c>
      <c r="AN38" s="112"/>
    </row>
    <row r="39" spans="1:112" ht="14.1" customHeight="1" x14ac:dyDescent="0.3">
      <c r="A39" s="81"/>
      <c r="B39" s="82"/>
      <c r="C39" s="92"/>
      <c r="D39" s="93"/>
      <c r="E39" s="113">
        <f t="shared" ref="E39:E41" si="14">E38+1</f>
        <v>2022</v>
      </c>
      <c r="F39" s="259">
        <f>'Samenvatting resultaten'!K9</f>
        <v>52969</v>
      </c>
      <c r="G39" s="259"/>
      <c r="H39" s="259"/>
      <c r="I39" s="259"/>
      <c r="J39" s="114">
        <f t="shared" si="13"/>
        <v>36.404810996563576</v>
      </c>
      <c r="K39" s="114"/>
      <c r="L39" s="94"/>
      <c r="M39" s="95"/>
      <c r="N39" s="93"/>
      <c r="O39" s="128" t="s">
        <v>25</v>
      </c>
      <c r="P39" s="128"/>
      <c r="Q39" s="36"/>
      <c r="R39" s="36"/>
      <c r="S39" s="96"/>
      <c r="T39" s="129"/>
      <c r="U39" s="130"/>
      <c r="V39" s="122">
        <f>V37*J22</f>
        <v>16511.25</v>
      </c>
      <c r="W39" s="100"/>
      <c r="X39" s="97"/>
      <c r="Y39" s="69"/>
      <c r="Z39" s="8"/>
      <c r="AA39" s="12"/>
      <c r="AC39" s="115"/>
      <c r="AD39" s="117" t="s">
        <v>41</v>
      </c>
      <c r="AE39" s="179">
        <f>1*(1+$J$45)</f>
        <v>1</v>
      </c>
      <c r="AF39" s="179">
        <f>AE39*(1+$J$45)</f>
        <v>1</v>
      </c>
      <c r="AG39" s="179">
        <f>AF39*(1+$J$45)</f>
        <v>1</v>
      </c>
      <c r="AH39" s="179">
        <f t="shared" ref="AH39:AM39" si="15">AG39*(1+$J$45)</f>
        <v>1</v>
      </c>
      <c r="AI39" s="179">
        <f t="shared" si="15"/>
        <v>1</v>
      </c>
      <c r="AJ39" s="179">
        <f t="shared" si="15"/>
        <v>1</v>
      </c>
      <c r="AK39" s="179">
        <f t="shared" si="15"/>
        <v>1</v>
      </c>
      <c r="AL39" s="179">
        <f t="shared" si="15"/>
        <v>1</v>
      </c>
      <c r="AM39" s="179">
        <f t="shared" si="15"/>
        <v>1</v>
      </c>
      <c r="AN39" s="112"/>
    </row>
    <row r="40" spans="1:112" ht="14.1" customHeight="1" x14ac:dyDescent="0.3">
      <c r="A40" s="81"/>
      <c r="B40" s="82"/>
      <c r="C40" s="92"/>
      <c r="D40" s="93"/>
      <c r="E40" s="113">
        <f t="shared" si="14"/>
        <v>2023</v>
      </c>
      <c r="F40" s="259">
        <f>'Samenvatting resultaten'!L9</f>
        <v>5432</v>
      </c>
      <c r="G40" s="259"/>
      <c r="H40" s="259"/>
      <c r="I40" s="259"/>
      <c r="J40" s="114">
        <f t="shared" si="13"/>
        <v>3.7333333333333334</v>
      </c>
      <c r="K40" s="114"/>
      <c r="L40" s="94"/>
      <c r="M40" s="95"/>
      <c r="N40" s="131"/>
      <c r="O40" s="173"/>
      <c r="P40" s="124"/>
      <c r="Q40" s="120"/>
      <c r="R40" s="120"/>
      <c r="S40" s="96"/>
      <c r="T40" s="121"/>
      <c r="U40" s="125"/>
      <c r="V40" s="125"/>
      <c r="W40" s="100"/>
      <c r="X40" s="97"/>
      <c r="Y40" s="69"/>
      <c r="Z40" s="8"/>
      <c r="AA40" s="12"/>
      <c r="AC40" s="115"/>
      <c r="AN40" s="112"/>
    </row>
    <row r="41" spans="1:112" ht="14.1" customHeight="1" x14ac:dyDescent="0.3">
      <c r="A41" s="81"/>
      <c r="B41" s="82"/>
      <c r="C41" s="92"/>
      <c r="D41" s="93"/>
      <c r="E41" s="113">
        <f t="shared" si="14"/>
        <v>2024</v>
      </c>
      <c r="F41" s="259">
        <f>'Samenvatting resultaten'!M9</f>
        <v>57743</v>
      </c>
      <c r="G41" s="259"/>
      <c r="H41" s="259"/>
      <c r="I41" s="259"/>
      <c r="J41" s="114">
        <f t="shared" si="13"/>
        <v>39.68591065292096</v>
      </c>
      <c r="K41" s="114"/>
      <c r="L41" s="94"/>
      <c r="M41" s="95"/>
      <c r="N41" s="97"/>
      <c r="O41" s="128"/>
      <c r="P41" s="128"/>
      <c r="Q41" s="36"/>
      <c r="R41" s="36"/>
      <c r="S41" s="96"/>
      <c r="T41" s="129"/>
      <c r="U41" s="132"/>
      <c r="V41" s="132"/>
      <c r="W41" s="100"/>
      <c r="X41" s="97"/>
      <c r="Y41" s="69"/>
      <c r="Z41" s="8"/>
      <c r="AA41" s="12"/>
      <c r="AC41" s="115"/>
      <c r="AN41" s="112"/>
    </row>
    <row r="42" spans="1:112" ht="14.1" customHeight="1" x14ac:dyDescent="0.3">
      <c r="A42" s="81"/>
      <c r="B42" s="82"/>
      <c r="C42" s="92"/>
      <c r="D42" s="93"/>
      <c r="E42" s="133" t="s">
        <v>33</v>
      </c>
      <c r="F42" s="264">
        <f>SUM(F32:I41)</f>
        <v>420099</v>
      </c>
      <c r="G42" s="264"/>
      <c r="H42" s="265"/>
      <c r="I42" s="265"/>
      <c r="J42" s="130">
        <f>F42/I44/10</f>
        <v>28.872783505154636</v>
      </c>
      <c r="K42" s="114"/>
      <c r="L42" s="94"/>
      <c r="M42" s="95"/>
      <c r="N42" s="93"/>
      <c r="O42" s="134" t="s">
        <v>26</v>
      </c>
      <c r="P42" s="134"/>
      <c r="Q42" s="134"/>
      <c r="R42" s="134"/>
      <c r="S42" s="96"/>
      <c r="T42" s="129"/>
      <c r="U42" s="122">
        <f>U34</f>
        <v>20473.830000000002</v>
      </c>
      <c r="V42" s="122">
        <f>V39+V34</f>
        <v>37394.556599999996</v>
      </c>
      <c r="W42" s="129"/>
      <c r="X42" s="96"/>
      <c r="Y42" s="69"/>
      <c r="Z42" s="8"/>
      <c r="AA42" s="12"/>
      <c r="AC42" s="115"/>
      <c r="AE42" s="1" t="s">
        <v>56</v>
      </c>
      <c r="AF42" s="135" t="str">
        <f>E45</f>
        <v>Indexatie onderhoudskosten inbegrepen</v>
      </c>
      <c r="AN42" s="112"/>
    </row>
    <row r="43" spans="1:112" ht="14.1" customHeight="1" x14ac:dyDescent="0.3">
      <c r="A43" s="81"/>
      <c r="B43" s="82"/>
      <c r="C43" s="92"/>
      <c r="D43" s="93"/>
      <c r="E43" s="94"/>
      <c r="F43" s="94"/>
      <c r="G43" s="94"/>
      <c r="H43" s="94"/>
      <c r="I43" s="94"/>
      <c r="J43" s="94"/>
      <c r="K43" s="94"/>
      <c r="L43" s="94"/>
      <c r="M43" s="95"/>
      <c r="N43" s="93"/>
      <c r="O43" s="96"/>
      <c r="P43" s="96"/>
      <c r="Q43" s="96"/>
      <c r="R43" s="136" t="s">
        <v>66</v>
      </c>
      <c r="S43" s="96"/>
      <c r="T43" s="129"/>
      <c r="U43" s="108">
        <f>U42/I22</f>
        <v>15.809907335907337</v>
      </c>
      <c r="V43" s="108">
        <f>V42/J22</f>
        <v>28.87610548262548</v>
      </c>
      <c r="W43" s="129"/>
      <c r="X43" s="96"/>
      <c r="Y43" s="69"/>
      <c r="Z43" s="8"/>
      <c r="AA43" s="12"/>
      <c r="AC43" s="115"/>
      <c r="AE43" s="1" t="s">
        <v>34</v>
      </c>
      <c r="AN43" s="112"/>
    </row>
    <row r="44" spans="1:112" ht="14.1" customHeight="1" x14ac:dyDescent="0.3">
      <c r="A44" s="81"/>
      <c r="B44" s="82"/>
      <c r="C44" s="92"/>
      <c r="D44" s="93"/>
      <c r="E44" s="258" t="s">
        <v>31</v>
      </c>
      <c r="F44" s="258"/>
      <c r="G44" s="258"/>
      <c r="H44" s="258"/>
      <c r="I44" s="243">
        <f>IF($U$3='Invulblad - Leerlingprognoses'!$C$7,'Invulblad - Onderhoudskosten'!C9,IF($U$3='Invulblad - Leerlingprognoses'!$C$17,'Invulblad - Onderhoudskosten'!C10,IF($U$3='Invulblad - Leerlingprognoses'!$C$28,'Invulblad - Onderhoudskosten'!C11,IF($U$3='Invulblad - Leerlingprognoses'!$C$38,'Invulblad - Onderhoudskosten'!C12,IF($U$3='Invulblad - Leerlingprognoses'!$C$48,'Invulblad - Onderhoudskosten'!C13,IF($U$3='Invulblad - Leerlingprognoses'!$C$58,'Invulblad - Onderhoudskosten'!C14,IF($U$3='Invulblad - Leerlingprognoses'!$C$68,'Invulblad - Onderhoudskosten'!C15,IF($U$3='Invulblad - Leerlingprognoses'!$C$78,'Invulblad - Onderhoudskosten'!C16,IF($U$3='Invulblad - Leerlingprognoses'!$C$88,'Invulblad - Onderhoudskosten'!C17,IF($U$3='Invulblad - Leerlingprognoses'!$C$99,'Invulblad - Onderhoudskosten'!C18,IF($U$3='Invulblad - Leerlingprognoses'!$C$109,'Invulblad - Onderhoudskosten'!C19,IF($U$3='Invulblad - Leerlingprognoses'!$C$119,'Invulblad - Onderhoudskosten'!C20,IF($U$3='Invulblad - Leerlingprognoses'!$C$129,'Invulblad - Onderhoudskosten'!C21,IF($U$3='Invulblad - Leerlingprognoses'!$C$139,'Invulblad - Onderhoudskosten'!C22,IF($U$3='Invulblad - Leerlingprognoses'!$C$149,'Invulblad - Onderhoudskosten'!C23,IF($U$3='Invulblad - Leerlingprognoses'!$C$159,'Invulblad - Onderhoudskosten'!C24,IF($U$3='Invulblad - Leerlingprognoses'!$C$169,'Invulblad - Onderhoudskosten'!C25,IF($U$3='Invulblad - Leerlingprognoses'!$C$179,'Invulblad - Onderhoudskosten'!C26,IF($U$3='Invulblad - Leerlingprognoses'!$C$189,'Invulblad - Onderhoudskosten'!C27,IF($U$3='Invulblad - Leerlingprognoses'!$C$199,'Invulblad - Onderhoudskosten'!C28,IF($U$3='Invulblad - Leerlingprognoses'!$C$209,'Invulblad - Onderhoudskosten'!C29,IF($U$3='Invulblad - Leerlingprognoses'!$C$219,'Invulblad - Onderhoudskosten'!C30,IF($U$3='Invulblad - Leerlingprognoses'!$C$229,'Invulblad - Onderhoudskosten'!C31,IF($U$3='Invulblad - Leerlingprognoses'!$C$239,'Invulblad - Onderhoudskosten'!C32,IF($U$3='Invulblad - Leerlingprognoses'!$C$249,'Invulblad - Onderhoudskosten'!C33,IF($U$3='Invulblad - Leerlingprognoses'!$C$259,'Invulblad - Onderhoudskosten'!C34,IF($U$3='Invulblad - Leerlingprognoses'!$C$269,'Invulblad - Onderhoudskosten'!C35,IF($U$3='Invulblad - Leerlingprognoses'!$C$279,'Invulblad - Onderhoudskosten'!C36,IF($U$3='Invulblad - Leerlingprognoses'!$C$289,'Invulblad - Onderhoudskosten'!C37,IF($U$3='Invulblad - Leerlingprognoses'!$C$299,'Invulblad - Onderhoudskosten'!C38,IF($U$3='Invulblad - Leerlingprognoses'!$C$309,'Invulblad - Onderhoudskosten'!C39,IF($U$3='Invulblad - Leerlingprognoses'!$C$319,'Invulblad - Onderhoudskosten'!C40,IF($U$3='Invulblad - Leerlingprognoses'!$C$329,'Invulblad - Onderhoudskosten'!C41,IF($U$3='Invulblad - Leerlingprognoses'!$C$339,'Invulblad - Onderhoudskosten'!C42,IF($U$3='Invulblad - Leerlingprognoses'!$C$349,'Invulblad - Onderhoudskosten'!C43,IF($U$3='Invulblad - Leerlingprognoses'!$C$359,'Invulblad - Onderhoudskosten'!C44,IF($U$3='Invulblad - Leerlingprognoses'!$C$369,'Invulblad - Onderhoudskosten'!C45,IF($U$3='Invulblad - Leerlingprognoses'!$C$379,'Invulblad - Onderhoudskosten'!C46,IF($U$3='Invulblad - Leerlingprognoses'!$C$389,'Invulblad - Onderhoudskosten'!C47,IF($U$3='Invulblad - Leerlingprognoses'!$C$399,'Invulblad - Onderhoudskosten'!C48))))))))))))))))))))))))))))))))))))))))</f>
        <v>1455</v>
      </c>
      <c r="J44" s="113" t="s">
        <v>32</v>
      </c>
      <c r="K44" s="113"/>
      <c r="L44" s="94"/>
      <c r="M44" s="95"/>
      <c r="N44" s="96"/>
      <c r="O44" s="96"/>
      <c r="P44" s="96"/>
      <c r="Q44" s="96"/>
      <c r="R44" s="136" t="s">
        <v>67</v>
      </c>
      <c r="S44" s="96"/>
      <c r="T44" s="129"/>
      <c r="U44" s="108">
        <f>U42/I44</f>
        <v>14.071360824742269</v>
      </c>
      <c r="V44" s="108">
        <f>V42/I44</f>
        <v>25.700726185567007</v>
      </c>
      <c r="W44" s="129"/>
      <c r="X44" s="96"/>
      <c r="Y44" s="69"/>
      <c r="Z44" s="8"/>
      <c r="AA44" s="12"/>
      <c r="AC44" s="137"/>
      <c r="AD44" s="138"/>
      <c r="AE44" s="138"/>
      <c r="AF44" s="138"/>
      <c r="AG44" s="138"/>
      <c r="AH44" s="138"/>
      <c r="AI44" s="138"/>
      <c r="AJ44" s="138"/>
      <c r="AK44" s="138"/>
      <c r="AL44" s="138"/>
      <c r="AM44" s="138"/>
      <c r="AN44" s="139"/>
    </row>
    <row r="45" spans="1:112" ht="14.1" customHeight="1" x14ac:dyDescent="0.3">
      <c r="A45" s="81"/>
      <c r="B45" s="82"/>
      <c r="C45" s="92"/>
      <c r="D45" s="93"/>
      <c r="E45" s="258" t="s">
        <v>57</v>
      </c>
      <c r="F45" s="258"/>
      <c r="G45" s="258"/>
      <c r="H45" s="258"/>
      <c r="I45" s="243" t="str">
        <f>'Invulblad - Onderhoudskosten'!F2</f>
        <v>Ja</v>
      </c>
      <c r="J45" s="140">
        <f>IF(I45='Invulblad - Onderhoudskosten'!W2,'Invulblad - Onderhoudskosten'!F4,0)</f>
        <v>0</v>
      </c>
      <c r="K45" s="140"/>
      <c r="L45" s="94"/>
      <c r="M45" s="95"/>
      <c r="N45" s="96"/>
      <c r="O45" s="96"/>
      <c r="P45" s="96"/>
      <c r="Q45" s="96"/>
      <c r="R45" s="96"/>
      <c r="S45" s="96"/>
      <c r="T45" s="37"/>
      <c r="U45" s="100"/>
      <c r="V45" s="100"/>
      <c r="W45" s="100"/>
      <c r="X45" s="96"/>
      <c r="Y45" s="69"/>
      <c r="Z45" s="8"/>
      <c r="AA45" s="12"/>
    </row>
    <row r="46" spans="1:112" ht="12" customHeight="1" x14ac:dyDescent="0.3">
      <c r="A46" s="81"/>
      <c r="B46" s="82"/>
      <c r="C46" s="141"/>
      <c r="D46" s="131"/>
      <c r="E46" s="128"/>
      <c r="F46" s="94"/>
      <c r="G46" s="94"/>
      <c r="H46" s="94"/>
      <c r="I46" s="94"/>
      <c r="J46" s="94"/>
      <c r="K46" s="94"/>
      <c r="L46" s="94"/>
      <c r="M46" s="95"/>
      <c r="N46" s="96"/>
      <c r="O46" s="96"/>
      <c r="P46" s="96"/>
      <c r="Q46" s="96"/>
      <c r="R46" s="96"/>
      <c r="S46" s="96"/>
      <c r="T46" s="96"/>
      <c r="U46" s="96"/>
      <c r="V46" s="96"/>
      <c r="W46" s="96"/>
      <c r="X46" s="96"/>
      <c r="Y46" s="69"/>
      <c r="Z46" s="8"/>
      <c r="AA46" s="12"/>
    </row>
    <row r="47" spans="1:112" ht="12" customHeight="1" x14ac:dyDescent="0.3">
      <c r="A47" s="81"/>
      <c r="B47" s="82"/>
      <c r="C47" s="142"/>
      <c r="D47" s="143"/>
      <c r="E47" s="143"/>
      <c r="F47" s="144"/>
      <c r="G47" s="144"/>
      <c r="H47" s="143"/>
      <c r="I47" s="143"/>
      <c r="J47" s="143"/>
      <c r="K47" s="143"/>
      <c r="L47" s="143"/>
      <c r="M47" s="145"/>
      <c r="N47" s="146"/>
      <c r="O47" s="146"/>
      <c r="P47" s="146"/>
      <c r="Q47" s="146"/>
      <c r="R47" s="146"/>
      <c r="S47" s="146"/>
      <c r="T47" s="146"/>
      <c r="U47" s="146"/>
      <c r="V47" s="146"/>
      <c r="W47" s="143"/>
      <c r="X47" s="77"/>
      <c r="Y47" s="80"/>
      <c r="Z47" s="8"/>
      <c r="AA47" s="12"/>
    </row>
    <row r="48" spans="1:112" s="2" customFormat="1" ht="6.75" customHeight="1" x14ac:dyDescent="0.3">
      <c r="A48" s="81"/>
      <c r="B48" s="82"/>
      <c r="C48" s="82"/>
      <c r="D48" s="82"/>
      <c r="E48" s="82"/>
      <c r="F48" s="147"/>
      <c r="G48" s="147"/>
      <c r="H48" s="82"/>
      <c r="I48" s="82"/>
      <c r="J48" s="82"/>
      <c r="K48" s="82"/>
      <c r="L48" s="82"/>
      <c r="M48" s="82"/>
      <c r="N48" s="82"/>
      <c r="O48" s="82"/>
      <c r="P48" s="82"/>
      <c r="Q48" s="82"/>
      <c r="R48" s="82"/>
      <c r="S48" s="82"/>
      <c r="T48" s="82"/>
      <c r="U48" s="82"/>
      <c r="V48" s="82"/>
      <c r="W48" s="82"/>
      <c r="X48" s="8"/>
      <c r="Y48" s="8"/>
      <c r="Z48" s="8"/>
      <c r="AA48" s="12"/>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row>
    <row r="49" spans="1:112" s="2" customFormat="1" ht="15" x14ac:dyDescent="0.3">
      <c r="A49" s="1"/>
      <c r="B49" s="8"/>
      <c r="C49" s="8"/>
      <c r="D49" s="8"/>
      <c r="E49" s="8"/>
      <c r="F49" s="148"/>
      <c r="G49" s="148"/>
      <c r="Q49" s="149"/>
      <c r="R49" s="149"/>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row>
    <row r="50" spans="1:112" s="1" customFormat="1" ht="12.75" customHeight="1" x14ac:dyDescent="0.2">
      <c r="F50" s="150"/>
      <c r="G50" s="150"/>
      <c r="Q50" s="151"/>
      <c r="R50" s="151"/>
    </row>
    <row r="51" spans="1:112" s="1" customFormat="1" ht="12.75" customHeight="1" x14ac:dyDescent="0.2">
      <c r="F51" s="150"/>
      <c r="G51" s="150"/>
      <c r="Q51" s="151"/>
      <c r="R51" s="151"/>
    </row>
    <row r="52" spans="1:112" s="1" customFormat="1" ht="12.75" customHeight="1" x14ac:dyDescent="0.2">
      <c r="F52" s="150"/>
      <c r="G52" s="150"/>
      <c r="Q52" s="151"/>
      <c r="R52" s="151"/>
    </row>
    <row r="53" spans="1:112" s="1" customFormat="1" ht="12.75" customHeight="1" x14ac:dyDescent="0.2">
      <c r="F53" s="150"/>
      <c r="G53" s="150"/>
      <c r="Q53" s="151"/>
      <c r="R53" s="151"/>
    </row>
    <row r="54" spans="1:112" s="1" customFormat="1" ht="12.75" customHeight="1" x14ac:dyDescent="0.2">
      <c r="F54" s="150"/>
      <c r="G54" s="150"/>
      <c r="Q54" s="151"/>
      <c r="R54" s="151"/>
    </row>
    <row r="55" spans="1:112" s="1" customFormat="1" ht="12.75" customHeight="1" x14ac:dyDescent="0.2">
      <c r="F55" s="150"/>
      <c r="G55" s="150"/>
      <c r="Q55" s="151"/>
      <c r="R55" s="151"/>
    </row>
    <row r="56" spans="1:112" s="1" customFormat="1" ht="12.75" customHeight="1" x14ac:dyDescent="0.2">
      <c r="F56" s="150"/>
      <c r="G56" s="150"/>
      <c r="Q56" s="151"/>
      <c r="R56" s="151"/>
    </row>
    <row r="57" spans="1:112" s="1" customFormat="1" ht="12.75" customHeight="1" x14ac:dyDescent="0.2">
      <c r="F57" s="150"/>
      <c r="G57" s="150"/>
      <c r="Q57" s="151"/>
      <c r="R57" s="151"/>
    </row>
    <row r="58" spans="1:112" s="1" customFormat="1" ht="12.75" customHeight="1" x14ac:dyDescent="0.2">
      <c r="F58" s="150"/>
      <c r="G58" s="150"/>
      <c r="Q58" s="151"/>
      <c r="R58" s="151"/>
    </row>
    <row r="59" spans="1:112" s="1" customFormat="1" ht="12.75" customHeight="1" x14ac:dyDescent="0.2">
      <c r="F59" s="150"/>
      <c r="G59" s="150"/>
      <c r="Q59" s="151"/>
      <c r="R59" s="151"/>
    </row>
    <row r="60" spans="1:112" s="1" customFormat="1" ht="12.75" customHeight="1" x14ac:dyDescent="0.2">
      <c r="F60" s="150"/>
      <c r="G60" s="150"/>
      <c r="Q60" s="151"/>
      <c r="R60" s="151"/>
    </row>
    <row r="61" spans="1:112" s="1" customFormat="1" ht="12.75" customHeight="1" x14ac:dyDescent="0.2">
      <c r="F61" s="150"/>
      <c r="G61" s="150"/>
      <c r="Q61" s="151"/>
      <c r="R61" s="151"/>
    </row>
    <row r="62" spans="1:112" s="1" customFormat="1" ht="12.75" customHeight="1" x14ac:dyDescent="0.2">
      <c r="F62" s="150"/>
      <c r="G62" s="150"/>
      <c r="Q62" s="151"/>
      <c r="R62" s="151"/>
    </row>
    <row r="63" spans="1:112" s="1" customFormat="1" ht="12.75" customHeight="1" x14ac:dyDescent="0.2">
      <c r="F63" s="150"/>
      <c r="G63" s="150"/>
      <c r="Q63" s="151"/>
      <c r="R63" s="151"/>
    </row>
    <row r="64" spans="1:112" s="1" customFormat="1" ht="12.75" customHeight="1" x14ac:dyDescent="0.2">
      <c r="F64" s="150"/>
      <c r="G64" s="150"/>
      <c r="Q64" s="151"/>
      <c r="R64" s="151"/>
    </row>
    <row r="65" spans="6:18" s="1" customFormat="1" ht="12.75" customHeight="1" x14ac:dyDescent="0.2">
      <c r="F65" s="150"/>
      <c r="G65" s="150"/>
      <c r="Q65" s="151"/>
      <c r="R65" s="151"/>
    </row>
    <row r="66" spans="6:18" s="1" customFormat="1" ht="12.75" customHeight="1" x14ac:dyDescent="0.2">
      <c r="F66" s="150"/>
      <c r="G66" s="150"/>
      <c r="Q66" s="151"/>
      <c r="R66" s="151"/>
    </row>
    <row r="67" spans="6:18" s="1" customFormat="1" ht="12.75" customHeight="1" x14ac:dyDescent="0.2">
      <c r="F67" s="150"/>
      <c r="G67" s="150"/>
      <c r="Q67" s="151"/>
      <c r="R67" s="151"/>
    </row>
    <row r="68" spans="6:18" s="1" customFormat="1" ht="12.75" customHeight="1" x14ac:dyDescent="0.2">
      <c r="F68" s="150"/>
      <c r="G68" s="150"/>
      <c r="Q68" s="151"/>
      <c r="R68" s="151"/>
    </row>
    <row r="69" spans="6:18" s="1" customFormat="1" ht="12.75" customHeight="1" x14ac:dyDescent="0.2">
      <c r="F69" s="150"/>
      <c r="G69" s="150"/>
      <c r="Q69" s="151"/>
      <c r="R69" s="151"/>
    </row>
    <row r="70" spans="6:18" s="1" customFormat="1" ht="12.75" customHeight="1" x14ac:dyDescent="0.2">
      <c r="F70" s="150"/>
      <c r="G70" s="150"/>
      <c r="Q70" s="151"/>
      <c r="R70" s="151"/>
    </row>
    <row r="71" spans="6:18" s="1" customFormat="1" ht="12.75" customHeight="1" x14ac:dyDescent="0.2">
      <c r="F71" s="150"/>
      <c r="G71" s="150"/>
      <c r="Q71" s="151"/>
      <c r="R71" s="151"/>
    </row>
    <row r="72" spans="6:18" s="1" customFormat="1" ht="12.75" customHeight="1" x14ac:dyDescent="0.2">
      <c r="F72" s="150"/>
      <c r="G72" s="150"/>
      <c r="Q72" s="151"/>
      <c r="R72" s="151"/>
    </row>
    <row r="73" spans="6:18" s="1" customFormat="1" ht="12.75" customHeight="1" x14ac:dyDescent="0.2">
      <c r="F73" s="150"/>
      <c r="G73" s="150"/>
      <c r="Q73" s="151"/>
      <c r="R73" s="151"/>
    </row>
    <row r="74" spans="6:18" s="1" customFormat="1" ht="12.75" customHeight="1" x14ac:dyDescent="0.2">
      <c r="F74" s="150"/>
      <c r="G74" s="150"/>
      <c r="Q74" s="151"/>
      <c r="R74" s="151"/>
    </row>
    <row r="75" spans="6:18" s="1" customFormat="1" ht="12.75" customHeight="1" x14ac:dyDescent="0.2">
      <c r="F75" s="150"/>
      <c r="G75" s="150"/>
      <c r="Q75" s="151"/>
      <c r="R75" s="151"/>
    </row>
    <row r="76" spans="6:18" s="1" customFormat="1" ht="12.75" customHeight="1" x14ac:dyDescent="0.2">
      <c r="F76" s="150"/>
      <c r="G76" s="150"/>
      <c r="Q76" s="151"/>
      <c r="R76" s="151"/>
    </row>
    <row r="77" spans="6:18" s="1" customFormat="1" ht="12.75" customHeight="1" x14ac:dyDescent="0.2">
      <c r="F77" s="150"/>
      <c r="G77" s="150"/>
      <c r="Q77" s="151"/>
      <c r="R77" s="151"/>
    </row>
    <row r="78" spans="6:18" s="1" customFormat="1" ht="12.75" customHeight="1" x14ac:dyDescent="0.2">
      <c r="F78" s="150"/>
      <c r="G78" s="150"/>
      <c r="Q78" s="151"/>
      <c r="R78" s="151"/>
    </row>
    <row r="79" spans="6:18" s="1" customFormat="1" ht="12.75" customHeight="1" x14ac:dyDescent="0.2">
      <c r="F79" s="150"/>
      <c r="G79" s="150"/>
      <c r="Q79" s="151"/>
      <c r="R79" s="151"/>
    </row>
    <row r="80" spans="6:18" s="1" customFormat="1" ht="12.75" customHeight="1" x14ac:dyDescent="0.2">
      <c r="F80" s="150"/>
      <c r="G80" s="150"/>
      <c r="Q80" s="151"/>
      <c r="R80" s="151"/>
    </row>
    <row r="81" spans="1:112" s="1" customFormat="1" ht="12.75" customHeight="1" x14ac:dyDescent="0.2">
      <c r="F81" s="150"/>
      <c r="G81" s="150"/>
      <c r="Q81" s="151"/>
      <c r="R81" s="151"/>
    </row>
    <row r="82" spans="1:112" s="1" customFormat="1" ht="12.75" customHeight="1" x14ac:dyDescent="0.2">
      <c r="F82" s="150"/>
      <c r="G82" s="150"/>
      <c r="Q82" s="151"/>
      <c r="R82" s="151"/>
    </row>
    <row r="83" spans="1:112" s="1" customFormat="1" ht="12.75" customHeight="1" x14ac:dyDescent="0.2">
      <c r="F83" s="150"/>
      <c r="G83" s="150"/>
      <c r="Q83" s="151"/>
      <c r="R83" s="151"/>
    </row>
    <row r="84" spans="1:112" s="1" customFormat="1" ht="12.75" customHeight="1" x14ac:dyDescent="0.2">
      <c r="F84" s="150"/>
      <c r="G84" s="150"/>
      <c r="Q84" s="151"/>
      <c r="R84" s="151"/>
    </row>
    <row r="85" spans="1:112" s="1" customFormat="1" ht="12.75" customHeight="1" x14ac:dyDescent="0.2">
      <c r="F85" s="150"/>
      <c r="G85" s="150"/>
      <c r="Q85" s="151"/>
      <c r="R85" s="151"/>
    </row>
    <row r="86" spans="1:112" s="1" customFormat="1" ht="12.75" customHeight="1" x14ac:dyDescent="0.2">
      <c r="F86" s="150"/>
      <c r="G86" s="150"/>
      <c r="Q86" s="151"/>
      <c r="R86" s="151"/>
    </row>
    <row r="87" spans="1:112" s="1" customFormat="1" ht="12.75" customHeight="1" x14ac:dyDescent="0.2">
      <c r="F87" s="150"/>
      <c r="G87" s="150"/>
      <c r="Q87" s="151"/>
      <c r="R87" s="151"/>
    </row>
    <row r="88" spans="1:112" s="2" customFormat="1" ht="12.75" customHeight="1" x14ac:dyDescent="0.2">
      <c r="A88" s="1"/>
      <c r="F88" s="148"/>
      <c r="G88" s="148"/>
      <c r="Q88" s="149"/>
      <c r="R88" s="149"/>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row>
    <row r="89" spans="1:112" s="2" customFormat="1" ht="12.75" customHeight="1" x14ac:dyDescent="0.2">
      <c r="A89" s="1"/>
      <c r="F89" s="148"/>
      <c r="G89" s="148"/>
      <c r="Q89" s="149"/>
      <c r="R89" s="149"/>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row>
    <row r="90" spans="1:112" s="2" customFormat="1" ht="12.75" customHeight="1" x14ac:dyDescent="0.2">
      <c r="A90" s="1"/>
      <c r="F90" s="148"/>
      <c r="G90" s="148"/>
      <c r="Q90" s="149"/>
      <c r="R90" s="149"/>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row>
    <row r="91" spans="1:112" s="2" customFormat="1" ht="12.75" customHeight="1" x14ac:dyDescent="0.2">
      <c r="A91" s="1"/>
      <c r="F91" s="148"/>
      <c r="G91" s="148"/>
      <c r="Q91" s="149"/>
      <c r="R91" s="149"/>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row>
    <row r="92" spans="1:112" s="2" customFormat="1" ht="12.75" customHeight="1" x14ac:dyDescent="0.2">
      <c r="A92" s="1"/>
      <c r="F92" s="148"/>
      <c r="G92" s="148"/>
      <c r="Q92" s="149"/>
      <c r="R92" s="149"/>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row>
    <row r="93" spans="1:112" s="2" customFormat="1" ht="12.75" customHeight="1" x14ac:dyDescent="0.2">
      <c r="A93" s="1"/>
      <c r="F93" s="148"/>
      <c r="G93" s="148"/>
      <c r="Q93" s="149"/>
      <c r="R93" s="149"/>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row>
    <row r="94" spans="1:112" s="2" customFormat="1" ht="12.75" customHeight="1" x14ac:dyDescent="0.2">
      <c r="A94" s="1"/>
      <c r="F94" s="148"/>
      <c r="G94" s="148"/>
      <c r="Q94" s="149"/>
      <c r="R94" s="149"/>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row>
    <row r="95" spans="1:112" s="2" customFormat="1" ht="12.75" customHeight="1" x14ac:dyDescent="0.2">
      <c r="A95" s="1"/>
      <c r="F95" s="148"/>
      <c r="G95" s="148"/>
      <c r="Q95" s="149"/>
      <c r="R95" s="149"/>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row>
    <row r="96" spans="1:112" s="2" customFormat="1" ht="12.75" customHeight="1" x14ac:dyDescent="0.2">
      <c r="A96" s="1"/>
      <c r="F96" s="148"/>
      <c r="G96" s="148"/>
      <c r="Q96" s="149"/>
      <c r="R96" s="149"/>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row>
    <row r="97" spans="1:112" s="2" customFormat="1" ht="12.75" customHeight="1" x14ac:dyDescent="0.2">
      <c r="A97" s="1"/>
      <c r="F97" s="148"/>
      <c r="G97" s="148"/>
      <c r="Q97" s="149"/>
      <c r="R97" s="149"/>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row>
    <row r="98" spans="1:112" s="2" customFormat="1" ht="12.75" customHeight="1" x14ac:dyDescent="0.2">
      <c r="A98" s="1"/>
      <c r="F98" s="148"/>
      <c r="G98" s="148"/>
      <c r="Q98" s="149"/>
      <c r="R98" s="149"/>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row>
    <row r="99" spans="1:112" s="2" customFormat="1" ht="12.75" customHeight="1" x14ac:dyDescent="0.2">
      <c r="A99" s="1"/>
      <c r="F99" s="148"/>
      <c r="G99" s="148"/>
      <c r="Q99" s="149"/>
      <c r="R99" s="149"/>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row>
    <row r="100" spans="1:112" s="2" customFormat="1" ht="12.75" customHeight="1" x14ac:dyDescent="0.2">
      <c r="A100" s="1"/>
      <c r="F100" s="148"/>
      <c r="G100" s="148"/>
      <c r="Q100" s="149"/>
      <c r="R100" s="149"/>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row>
    <row r="101" spans="1:112" s="2" customFormat="1" ht="12.75" customHeight="1" x14ac:dyDescent="0.2">
      <c r="A101" s="1"/>
      <c r="F101" s="148"/>
      <c r="G101" s="148"/>
      <c r="Q101" s="149"/>
      <c r="R101" s="149"/>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row>
    <row r="102" spans="1:112" s="2" customFormat="1" ht="12.75" customHeight="1" x14ac:dyDescent="0.2">
      <c r="A102" s="1"/>
      <c r="F102" s="148"/>
      <c r="G102" s="148"/>
      <c r="Q102" s="149"/>
      <c r="R102" s="149"/>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row>
    <row r="103" spans="1:112" s="2" customFormat="1" ht="12.75" customHeight="1" x14ac:dyDescent="0.2">
      <c r="A103" s="1"/>
      <c r="F103" s="148"/>
      <c r="G103" s="148"/>
      <c r="Q103" s="149"/>
      <c r="R103" s="149"/>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row>
    <row r="104" spans="1:112" s="2" customFormat="1" ht="12.75" customHeight="1" x14ac:dyDescent="0.2">
      <c r="A104" s="1"/>
      <c r="F104" s="148"/>
      <c r="G104" s="148"/>
      <c r="Q104" s="149"/>
      <c r="R104" s="149"/>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row>
    <row r="105" spans="1:112" s="2" customFormat="1" ht="12.75" customHeight="1" x14ac:dyDescent="0.2">
      <c r="A105" s="1"/>
      <c r="F105" s="148"/>
      <c r="G105" s="148"/>
      <c r="Q105" s="149"/>
      <c r="R105" s="149"/>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row>
    <row r="106" spans="1:112" s="2" customFormat="1" ht="12.75" customHeight="1" x14ac:dyDescent="0.2">
      <c r="A106" s="1"/>
      <c r="F106" s="148"/>
      <c r="G106" s="148"/>
      <c r="Q106" s="149"/>
      <c r="R106" s="149"/>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row>
    <row r="107" spans="1:112" s="2" customFormat="1" ht="12.75" customHeight="1" x14ac:dyDescent="0.2">
      <c r="A107" s="1"/>
      <c r="F107" s="148"/>
      <c r="G107" s="148"/>
      <c r="Q107" s="149"/>
      <c r="R107" s="149"/>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row>
    <row r="108" spans="1:112" s="2" customFormat="1" ht="12.75" customHeight="1" x14ac:dyDescent="0.2">
      <c r="A108" s="1"/>
      <c r="F108" s="148"/>
      <c r="G108" s="148"/>
      <c r="Q108" s="149"/>
      <c r="R108" s="149"/>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row>
    <row r="109" spans="1:112" s="2" customFormat="1" ht="12.75" customHeight="1" x14ac:dyDescent="0.2">
      <c r="A109" s="1"/>
      <c r="F109" s="148"/>
      <c r="G109" s="148"/>
      <c r="Q109" s="149"/>
      <c r="R109" s="149"/>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row>
    <row r="110" spans="1:112" s="2" customFormat="1" ht="12.75" customHeight="1" x14ac:dyDescent="0.2">
      <c r="A110" s="1"/>
      <c r="F110" s="148"/>
      <c r="G110" s="148"/>
      <c r="Q110" s="149"/>
      <c r="R110" s="149"/>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row>
    <row r="111" spans="1:112" s="2" customFormat="1" ht="12.75" customHeight="1" x14ac:dyDescent="0.2">
      <c r="A111" s="1"/>
      <c r="F111" s="148"/>
      <c r="G111" s="148"/>
      <c r="Q111" s="149"/>
      <c r="R111" s="149"/>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row>
    <row r="112" spans="1:112" s="2" customFormat="1" ht="12.75" customHeight="1" x14ac:dyDescent="0.2">
      <c r="A112" s="1"/>
      <c r="F112" s="148"/>
      <c r="G112" s="148"/>
      <c r="Q112" s="149"/>
      <c r="R112" s="149"/>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row>
    <row r="113" spans="1:112" s="2" customFormat="1" ht="12.75" customHeight="1" x14ac:dyDescent="0.2">
      <c r="A113" s="1"/>
      <c r="F113" s="148"/>
      <c r="G113" s="148"/>
      <c r="Q113" s="149"/>
      <c r="R113" s="149"/>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row>
    <row r="114" spans="1:112" s="2" customFormat="1" ht="12.75" customHeight="1" x14ac:dyDescent="0.2">
      <c r="A114" s="1"/>
      <c r="F114" s="148"/>
      <c r="G114" s="148"/>
      <c r="Q114" s="149"/>
      <c r="R114" s="149"/>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row>
    <row r="115" spans="1:112" s="2" customFormat="1" ht="12.75" customHeight="1" x14ac:dyDescent="0.2">
      <c r="A115" s="1"/>
      <c r="F115" s="148"/>
      <c r="G115" s="148"/>
      <c r="Q115" s="149"/>
      <c r="R115" s="149"/>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row>
    <row r="116" spans="1:112" s="2" customFormat="1" ht="12.75" customHeight="1" x14ac:dyDescent="0.2">
      <c r="A116" s="1"/>
      <c r="F116" s="148"/>
      <c r="G116" s="148"/>
      <c r="Q116" s="149"/>
      <c r="R116" s="149"/>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row>
    <row r="117" spans="1:112" s="2" customFormat="1" ht="12.75" customHeight="1" x14ac:dyDescent="0.2">
      <c r="A117" s="1"/>
      <c r="F117" s="148"/>
      <c r="G117" s="148"/>
      <c r="Q117" s="149"/>
      <c r="R117" s="149"/>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row>
    <row r="118" spans="1:112" s="2" customFormat="1" ht="12.75" customHeight="1" x14ac:dyDescent="0.2">
      <c r="A118" s="1"/>
      <c r="F118" s="148"/>
      <c r="G118" s="148"/>
      <c r="Q118" s="149"/>
      <c r="R118" s="149"/>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row>
    <row r="119" spans="1:112" s="2" customFormat="1" ht="12.75" customHeight="1" x14ac:dyDescent="0.2">
      <c r="A119" s="1"/>
      <c r="F119" s="148"/>
      <c r="G119" s="148"/>
      <c r="Q119" s="149"/>
      <c r="R119" s="149"/>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row>
    <row r="120" spans="1:112" s="2" customFormat="1" ht="12.75" customHeight="1" x14ac:dyDescent="0.2">
      <c r="A120" s="1"/>
      <c r="F120" s="148"/>
      <c r="G120" s="148"/>
      <c r="Q120" s="149"/>
      <c r="R120" s="149"/>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row>
    <row r="121" spans="1:112" s="2" customFormat="1" ht="12.75" customHeight="1" x14ac:dyDescent="0.2">
      <c r="A121" s="1"/>
      <c r="F121" s="148"/>
      <c r="G121" s="148"/>
      <c r="Q121" s="149"/>
      <c r="R121" s="149"/>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row>
    <row r="122" spans="1:112" s="2" customFormat="1" ht="12.75" customHeight="1" x14ac:dyDescent="0.2">
      <c r="A122" s="1"/>
      <c r="F122" s="148"/>
      <c r="G122" s="148"/>
      <c r="Q122" s="149"/>
      <c r="R122" s="149"/>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row>
    <row r="123" spans="1:112" s="2" customFormat="1" ht="12.75" customHeight="1" x14ac:dyDescent="0.2">
      <c r="A123" s="1"/>
      <c r="F123" s="148"/>
      <c r="G123" s="148"/>
      <c r="Q123" s="149"/>
      <c r="R123" s="149"/>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row>
    <row r="124" spans="1:112" s="2" customFormat="1" ht="12.75" customHeight="1" x14ac:dyDescent="0.2">
      <c r="A124" s="1"/>
      <c r="F124" s="148"/>
      <c r="G124" s="148"/>
      <c r="Q124" s="149"/>
      <c r="R124" s="149"/>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row>
    <row r="125" spans="1:112" s="2" customFormat="1" ht="12.75" customHeight="1" x14ac:dyDescent="0.2">
      <c r="A125" s="1"/>
      <c r="F125" s="148"/>
      <c r="G125" s="148"/>
      <c r="Q125" s="149"/>
      <c r="R125" s="149"/>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row>
    <row r="126" spans="1:112" s="2" customFormat="1" ht="12.75" customHeight="1" x14ac:dyDescent="0.2">
      <c r="A126" s="1"/>
      <c r="F126" s="148"/>
      <c r="G126" s="148"/>
      <c r="Q126" s="149"/>
      <c r="R126" s="149"/>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row>
    <row r="127" spans="1:112" s="2" customFormat="1" ht="12.75" customHeight="1" x14ac:dyDescent="0.2">
      <c r="A127" s="1"/>
      <c r="F127" s="148"/>
      <c r="G127" s="148"/>
      <c r="Q127" s="149"/>
      <c r="R127" s="149"/>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row>
    <row r="128" spans="1:112" s="2" customFormat="1" ht="12.75" customHeight="1" x14ac:dyDescent="0.2">
      <c r="A128" s="1"/>
      <c r="F128" s="148"/>
      <c r="G128" s="148"/>
      <c r="Q128" s="149"/>
      <c r="R128" s="149"/>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row>
    <row r="129" spans="1:112" s="2" customFormat="1" ht="12.75" customHeight="1" x14ac:dyDescent="0.2">
      <c r="A129" s="1"/>
      <c r="F129" s="148"/>
      <c r="G129" s="148"/>
      <c r="Q129" s="149"/>
      <c r="R129" s="149"/>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row>
    <row r="130" spans="1:112" s="2" customFormat="1" ht="12.75" customHeight="1" x14ac:dyDescent="0.2">
      <c r="A130" s="1"/>
      <c r="F130" s="148"/>
      <c r="G130" s="148"/>
      <c r="Q130" s="149"/>
      <c r="R130" s="149"/>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row>
    <row r="131" spans="1:112" s="2" customFormat="1" ht="12.75" customHeight="1" x14ac:dyDescent="0.2">
      <c r="A131" s="1"/>
      <c r="F131" s="148"/>
      <c r="G131" s="148"/>
      <c r="Q131" s="149"/>
      <c r="R131" s="149"/>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row>
    <row r="132" spans="1:112" s="2" customFormat="1" ht="12.75" customHeight="1" x14ac:dyDescent="0.2">
      <c r="A132" s="1"/>
      <c r="F132" s="148"/>
      <c r="G132" s="148"/>
      <c r="Q132" s="149"/>
      <c r="R132" s="149"/>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row>
    <row r="133" spans="1:112" s="2" customFormat="1" ht="12.75" customHeight="1" x14ac:dyDescent="0.2">
      <c r="A133" s="1"/>
      <c r="F133" s="148"/>
      <c r="G133" s="148"/>
      <c r="Q133" s="149"/>
      <c r="R133" s="149"/>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row>
    <row r="134" spans="1:112" s="2" customFormat="1" ht="12.75" customHeight="1" x14ac:dyDescent="0.2">
      <c r="A134" s="1"/>
      <c r="E134" s="2" t="s">
        <v>7</v>
      </c>
      <c r="F134" s="148"/>
      <c r="G134" s="148"/>
      <c r="Q134" s="149"/>
      <c r="R134" s="149"/>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row>
    <row r="135" spans="1:112" s="2" customFormat="1" ht="12.75" customHeight="1" x14ac:dyDescent="0.2">
      <c r="A135" s="1"/>
      <c r="E135" s="2" t="s">
        <v>8</v>
      </c>
      <c r="F135" s="148"/>
      <c r="G135" s="148"/>
      <c r="I135" s="2">
        <f>ROUND((([1]tab!$C$56*I9)+([1]tab!$C$57*I10)+(IF([1]tab!$C$59-(I11*[1]tab!$C$60)&lt;0,0,([1]tab!$C$59-(I11*[1]tab!$C$60))))+([1]tab!$C$58*I15)),0)</f>
        <v>10</v>
      </c>
      <c r="J135" s="2">
        <f>ROUND((([1]tab!$C$56*J9)+([1]tab!$C$57*J10)+(IF([1]tab!$C$59-(J11*[1]tab!$C$60)&lt;0,0,([1]tab!$C$59-(J11*[1]tab!$C$60))))+([1]tab!$C$58*J15)),0)</f>
        <v>10</v>
      </c>
      <c r="Q135" s="149"/>
      <c r="R135" s="149"/>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row>
    <row r="136" spans="1:112" s="2" customFormat="1" ht="12.75" customHeight="1" x14ac:dyDescent="0.2">
      <c r="A136" s="1"/>
      <c r="E136" s="2" t="str">
        <f>E150</f>
        <v>Hoofdvestiging</v>
      </c>
      <c r="F136" s="148"/>
      <c r="G136" s="148"/>
      <c r="I136" s="2">
        <f>IF(I153=0,0,(ROUND((([1]tab!$C$56*I151)+([1]tab!$C$57*I152)+(IF([1]tab!$C$59-(I153*[1]tab!$C$60)&lt;0,0,([1]tab!$C$59-(I153*[1]tab!$C$60))))+([1]tab!$C$58*I157)),0)))</f>
        <v>0</v>
      </c>
      <c r="J136" s="2">
        <f>IF(J153=0,0,(ROUND((([1]tab!$C$56*J151)+([1]tab!$C$57*J152)+(IF([1]tab!$C$59-(J153*[1]tab!$C$60)&lt;0,0,([1]tab!$C$59-(J153*[1]tab!$C$60))))+([1]tab!$C$58*J157)),0)))</f>
        <v>0</v>
      </c>
      <c r="Q136" s="149"/>
      <c r="R136" s="149"/>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row>
    <row r="137" spans="1:112" s="2" customFormat="1" ht="12.75" customHeight="1" x14ac:dyDescent="0.2">
      <c r="A137" s="1"/>
      <c r="E137" s="2" t="str">
        <f>E159</f>
        <v xml:space="preserve">Nevenvestiging </v>
      </c>
      <c r="F137" s="148"/>
      <c r="G137" s="148"/>
      <c r="I137" s="2">
        <f>IF(I162=0,0,(ROUND((([1]tab!$C$56*I160)+([1]tab!$C$57*I161)+(IF([1]tab!$C$59-(I162*[1]tab!$C$60)&lt;0,0,([1]tab!$C$59-(I162*[1]tab!$C$60))))+([1]tab!$C$58*I166)),0)))</f>
        <v>0</v>
      </c>
      <c r="J137" s="2">
        <f>IF(J162=0,0,(ROUND((([1]tab!$C$56*J160)+([1]tab!$C$57*J161)+(IF([1]tab!$C$59-(J162*[1]tab!$C$60)&lt;0,0,([1]tab!$C$59-(J162*[1]tab!$C$60))))+([1]tab!$C$58*J166)),0)))</f>
        <v>0</v>
      </c>
      <c r="Q137" s="149"/>
      <c r="R137" s="149"/>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row>
    <row r="138" spans="1:112" s="2" customFormat="1" ht="12.75" customHeight="1" x14ac:dyDescent="0.2">
      <c r="A138" s="1"/>
      <c r="E138" s="2" t="str">
        <f>E168</f>
        <v>Nevenvestiging 2</v>
      </c>
      <c r="F138" s="148"/>
      <c r="G138" s="148"/>
      <c r="I138" s="2">
        <f>IF(I171=0,0,(ROUND((([1]tab!$C$56*I169)+([1]tab!$C$57*I170)+(IF([1]tab!$C$59-(I171*[1]tab!$C$60)&lt;0,0,([1]tab!$C$59-(I171*[1]tab!$C$60))))+([1]tab!$C$58*I175)),0)))</f>
        <v>0</v>
      </c>
      <c r="J138" s="2">
        <f>IF(J171=0,0,(ROUND((([1]tab!$C$56*J169)+([1]tab!$C$57*J170)+(IF([1]tab!$C$59-(J171*[1]tab!$C$60)&lt;0,0,([1]tab!$C$59-(J171*[1]tab!$C$60))))+([1]tab!$C$58*J175)),0)))</f>
        <v>0</v>
      </c>
      <c r="Q138" s="149"/>
      <c r="R138" s="149"/>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row>
    <row r="139" spans="1:112" s="2" customFormat="1" ht="12.75" customHeight="1" x14ac:dyDescent="0.2">
      <c r="A139" s="1"/>
      <c r="E139" s="2" t="str">
        <f>E182</f>
        <v>Nevenvestiging 3</v>
      </c>
      <c r="F139" s="148"/>
      <c r="G139" s="148"/>
      <c r="I139" s="2">
        <f>IF(I185=0,0,(ROUND((([1]tab!$C$56*I183)+([1]tab!$C$57*I184)+(IF([1]tab!$C$59-(I185*[1]tab!$C$60)&lt;0,0,([1]tab!$C$59-(I185*[1]tab!$C$60))))+([1]tab!$C$58*I189)),0)))</f>
        <v>0</v>
      </c>
      <c r="J139" s="2">
        <f>IF(J185=0,0,(ROUND((([1]tab!$C$56*J183)+([1]tab!$C$57*J184)+(IF([1]tab!$C$59-(J185*[1]tab!$C$60)&lt;0,0,([1]tab!$C$59-(J185*[1]tab!$C$60))))+([1]tab!$C$58*J189)),0)))</f>
        <v>0</v>
      </c>
      <c r="Q139" s="149"/>
      <c r="R139" s="149"/>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row>
    <row r="140" spans="1:112" s="2" customFormat="1" ht="12.75" customHeight="1" x14ac:dyDescent="0.2">
      <c r="A140" s="1"/>
      <c r="F140" s="148"/>
      <c r="G140" s="148"/>
      <c r="Q140" s="149"/>
      <c r="R140" s="149"/>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row>
    <row r="141" spans="1:112" s="2" customFormat="1" ht="12.75" customHeight="1" x14ac:dyDescent="0.2">
      <c r="A141" s="1"/>
      <c r="E141" s="2" t="s">
        <v>9</v>
      </c>
      <c r="F141" s="148"/>
      <c r="G141" s="148"/>
      <c r="Q141" s="149"/>
      <c r="R141" s="149"/>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row>
    <row r="142" spans="1:112" s="2" customFormat="1" ht="12.75" customHeight="1" x14ac:dyDescent="0.2">
      <c r="A142" s="1"/>
      <c r="E142" s="2" t="str">
        <f>E135</f>
        <v>School zonder nevenvestiging</v>
      </c>
      <c r="F142" s="148"/>
      <c r="G142" s="148"/>
      <c r="I142" s="2">
        <f t="shared" ref="I142:J146" si="16">LOOKUP(I135,groepenleerlingennu,vloeroppervlaknu)</f>
        <v>1295</v>
      </c>
      <c r="J142" s="2">
        <f>LOOKUP(J135,F197:F246,E197:E246)</f>
        <v>1295</v>
      </c>
      <c r="Q142" s="149"/>
      <c r="R142" s="149"/>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row>
    <row r="143" spans="1:112" s="2" customFormat="1" ht="12.75" customHeight="1" x14ac:dyDescent="0.2">
      <c r="A143" s="1"/>
      <c r="E143" s="2" t="str">
        <f>E136</f>
        <v>Hoofdvestiging</v>
      </c>
      <c r="F143" s="148"/>
      <c r="G143" s="148"/>
      <c r="I143" s="2">
        <f t="shared" si="16"/>
        <v>0</v>
      </c>
      <c r="J143" s="2">
        <f t="shared" si="16"/>
        <v>0</v>
      </c>
      <c r="Q143" s="149"/>
      <c r="R143" s="149"/>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row>
    <row r="144" spans="1:112" s="2" customFormat="1" ht="12.75" customHeight="1" x14ac:dyDescent="0.2">
      <c r="A144" s="1"/>
      <c r="E144" s="2" t="str">
        <f>E137</f>
        <v xml:space="preserve">Nevenvestiging </v>
      </c>
      <c r="F144" s="148"/>
      <c r="G144" s="148"/>
      <c r="I144" s="2">
        <f t="shared" si="16"/>
        <v>0</v>
      </c>
      <c r="J144" s="2">
        <f t="shared" si="16"/>
        <v>0</v>
      </c>
      <c r="Q144" s="149"/>
      <c r="R144" s="149"/>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row>
    <row r="145" spans="1:112" s="2" customFormat="1" ht="12.75" customHeight="1" x14ac:dyDescent="0.2">
      <c r="A145" s="1"/>
      <c r="E145" s="2" t="str">
        <f>E138</f>
        <v>Nevenvestiging 2</v>
      </c>
      <c r="F145" s="148"/>
      <c r="G145" s="148"/>
      <c r="I145" s="2">
        <f>LOOKUP(I138,groepenleerlingennu,vloeroppervlaknu)</f>
        <v>0</v>
      </c>
      <c r="J145" s="2">
        <f>LOOKUP(J138,groepenleerlingennu,vloeroppervlaknu)</f>
        <v>0</v>
      </c>
      <c r="Q145" s="149"/>
      <c r="R145" s="149"/>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row>
    <row r="146" spans="1:112" s="2" customFormat="1" ht="12.75" customHeight="1" x14ac:dyDescent="0.2">
      <c r="A146" s="1"/>
      <c r="E146" s="2" t="str">
        <f>E139</f>
        <v>Nevenvestiging 3</v>
      </c>
      <c r="F146" s="148"/>
      <c r="G146" s="148"/>
      <c r="I146" s="2">
        <f t="shared" si="16"/>
        <v>0</v>
      </c>
      <c r="J146" s="2">
        <f>LOOKUP(J139,groepenleerlingennu,vloeroppervlaknu)</f>
        <v>0</v>
      </c>
      <c r="Q146" s="149"/>
      <c r="R146" s="149"/>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row>
    <row r="147" spans="1:112" s="2" customFormat="1" ht="12.75" customHeight="1" x14ac:dyDescent="0.2">
      <c r="A147" s="1"/>
      <c r="F147" s="148"/>
      <c r="G147" s="148"/>
      <c r="Q147" s="149"/>
      <c r="R147" s="149"/>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row>
    <row r="148" spans="1:112" s="2" customFormat="1" ht="12.75" customHeight="1" x14ac:dyDescent="0.2">
      <c r="A148" s="1"/>
      <c r="F148" s="148"/>
      <c r="G148" s="148"/>
      <c r="Q148" s="149"/>
      <c r="R148" s="149"/>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row>
    <row r="149" spans="1:112" s="2" customFormat="1" ht="12.75" customHeight="1" x14ac:dyDescent="0.2">
      <c r="A149" s="1"/>
      <c r="F149" s="148"/>
      <c r="G149" s="148"/>
      <c r="Q149" s="149"/>
      <c r="R149" s="149"/>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row>
    <row r="150" spans="1:112" s="2" customFormat="1" ht="12.75" customHeight="1" x14ac:dyDescent="0.2">
      <c r="A150" s="1"/>
      <c r="E150" s="2" t="s">
        <v>10</v>
      </c>
      <c r="F150" s="148"/>
      <c r="G150" s="148"/>
      <c r="Q150" s="149"/>
      <c r="R150" s="149"/>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row>
    <row r="151" spans="1:112" s="2" customFormat="1" ht="12.75" customHeight="1" x14ac:dyDescent="0.2">
      <c r="A151" s="1"/>
      <c r="E151" s="2" t="s">
        <v>1</v>
      </c>
      <c r="F151" s="148"/>
      <c r="G151" s="148"/>
      <c r="I151" s="2">
        <f>IF(I162=0,0,I9-(I160+I169+I183))</f>
        <v>0</v>
      </c>
      <c r="J151" s="2">
        <f>IF(J162=0,0,J9-(J160+J169+J183))</f>
        <v>0</v>
      </c>
      <c r="Q151" s="149"/>
      <c r="R151" s="149"/>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row>
    <row r="152" spans="1:112" s="2" customFormat="1" ht="12.75" customHeight="1" x14ac:dyDescent="0.2">
      <c r="A152" s="1"/>
      <c r="E152" s="2" t="s">
        <v>2</v>
      </c>
      <c r="F152" s="148"/>
      <c r="G152" s="148"/>
      <c r="I152" s="2">
        <f>IF(I162=0,0,I10-(I161+I170+I184))</f>
        <v>0</v>
      </c>
      <c r="J152" s="2">
        <f>IF(J162=0,0,J10-(J161+J170+J184))</f>
        <v>0</v>
      </c>
      <c r="Q152" s="149"/>
      <c r="R152" s="149"/>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row>
    <row r="153" spans="1:112" s="2" customFormat="1" ht="12.75" customHeight="1" x14ac:dyDescent="0.2">
      <c r="A153" s="1"/>
      <c r="E153" s="2" t="s">
        <v>3</v>
      </c>
      <c r="F153" s="148"/>
      <c r="G153" s="148"/>
      <c r="I153" s="2">
        <f>I151+I152</f>
        <v>0</v>
      </c>
      <c r="J153" s="2">
        <f>J151+J152</f>
        <v>0</v>
      </c>
      <c r="Q153" s="149"/>
      <c r="R153" s="149"/>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row>
    <row r="154" spans="1:112" s="2" customFormat="1" ht="12.75" customHeight="1" x14ac:dyDescent="0.2">
      <c r="A154" s="1"/>
      <c r="E154" s="2" t="s">
        <v>4</v>
      </c>
      <c r="F154" s="148">
        <v>0.3</v>
      </c>
      <c r="G154" s="148"/>
      <c r="I154" s="2">
        <f>IF(I$162=0,0,(I12-(I163+I172+I186)))</f>
        <v>0</v>
      </c>
      <c r="J154" s="2">
        <f>IF(J$162=0,0,(J12-(J163+J172+J186)))</f>
        <v>0</v>
      </c>
      <c r="Q154" s="149"/>
      <c r="R154" s="149"/>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row>
    <row r="155" spans="1:112" s="2" customFormat="1" ht="12.75" customHeight="1" x14ac:dyDescent="0.2">
      <c r="A155" s="1"/>
      <c r="E155" s="2" t="s">
        <v>4</v>
      </c>
      <c r="F155" s="148">
        <v>1.2</v>
      </c>
      <c r="G155" s="148"/>
      <c r="I155" s="2">
        <f>IF(I$162=0,0,(I13-(I164+I173+I187)))</f>
        <v>0</v>
      </c>
      <c r="J155" s="2">
        <f>IF(J$162=0,0,(J13-(J164+J173+J187)))</f>
        <v>0</v>
      </c>
      <c r="Q155" s="149"/>
      <c r="R155" s="149"/>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row>
    <row r="156" spans="1:112" s="2" customFormat="1" ht="12.75" customHeight="1" x14ac:dyDescent="0.2">
      <c r="A156" s="1"/>
      <c r="E156" s="2" t="s">
        <v>5</v>
      </c>
      <c r="F156" s="148"/>
      <c r="G156" s="148"/>
      <c r="I156" s="2">
        <f>($F$12*I154)+($F$13*I155)</f>
        <v>0</v>
      </c>
      <c r="J156" s="2">
        <f>($F$12*J154)+($F$13*J155)</f>
        <v>0</v>
      </c>
      <c r="Q156" s="149"/>
      <c r="R156" s="149"/>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row>
    <row r="157" spans="1:112" s="2" customFormat="1" ht="12.75" customHeight="1" x14ac:dyDescent="0.2">
      <c r="A157" s="1"/>
      <c r="E157" s="2" t="s">
        <v>6</v>
      </c>
      <c r="F157" s="148"/>
      <c r="G157" s="148"/>
      <c r="I157" s="2">
        <f>ROUND(IF(I158&lt;(I153*0.8),I158,(0.8*I153)),0)</f>
        <v>0</v>
      </c>
      <c r="J157" s="2">
        <f>ROUND(IF(J158&lt;(J153*0.8),J158,(0.8*J153)),0)</f>
        <v>0</v>
      </c>
      <c r="Q157" s="149"/>
      <c r="R157" s="149"/>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row>
    <row r="158" spans="1:112" s="2" customFormat="1" ht="12.75" customHeight="1" x14ac:dyDescent="0.2">
      <c r="A158" s="1"/>
      <c r="F158" s="148"/>
      <c r="G158" s="148"/>
      <c r="I158" s="2">
        <f>ROUND(IF(I156-([1]tab!$C$8*I153)&lt;0,0,(I156-([1]tab!$C$8*I153))),0)</f>
        <v>0</v>
      </c>
      <c r="J158" s="2">
        <f>ROUND(IF(J156-([1]tab!$C$8*J153)&lt;0,0,(J156-([1]tab!$C$8*J153))),0)</f>
        <v>0</v>
      </c>
      <c r="Q158" s="149"/>
      <c r="R158" s="149"/>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row>
    <row r="159" spans="1:112" s="2" customFormat="1" ht="12.75" customHeight="1" x14ac:dyDescent="0.2">
      <c r="A159" s="1"/>
      <c r="E159" s="2" t="s">
        <v>11</v>
      </c>
      <c r="F159" s="148"/>
      <c r="G159" s="148"/>
      <c r="Q159" s="149"/>
      <c r="R159" s="149"/>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row>
    <row r="160" spans="1:112" s="2" customFormat="1" ht="12.75" customHeight="1" x14ac:dyDescent="0.2">
      <c r="A160" s="1"/>
      <c r="E160" s="2" t="s">
        <v>1</v>
      </c>
      <c r="F160" s="148"/>
      <c r="G160" s="148"/>
      <c r="I160" s="2">
        <v>0</v>
      </c>
      <c r="J160" s="2">
        <f>+I160</f>
        <v>0</v>
      </c>
      <c r="Q160" s="149"/>
      <c r="R160" s="149"/>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row>
    <row r="161" spans="1:112" s="2" customFormat="1" ht="12.75" customHeight="1" x14ac:dyDescent="0.2">
      <c r="A161" s="1"/>
      <c r="E161" s="2" t="s">
        <v>2</v>
      </c>
      <c r="F161" s="148"/>
      <c r="G161" s="148"/>
      <c r="I161" s="2">
        <v>0</v>
      </c>
      <c r="J161" s="2">
        <f>+I161</f>
        <v>0</v>
      </c>
      <c r="Q161" s="149"/>
      <c r="R161" s="149"/>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row>
    <row r="162" spans="1:112" s="2" customFormat="1" ht="12.75" customHeight="1" x14ac:dyDescent="0.2">
      <c r="A162" s="1"/>
      <c r="E162" s="2" t="s">
        <v>3</v>
      </c>
      <c r="F162" s="148"/>
      <c r="G162" s="148"/>
      <c r="I162" s="2">
        <f>I160+I161</f>
        <v>0</v>
      </c>
      <c r="J162" s="2">
        <f>J160+J161</f>
        <v>0</v>
      </c>
      <c r="Q162" s="149"/>
      <c r="R162" s="149"/>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row>
    <row r="163" spans="1:112" s="2" customFormat="1" ht="12.75" customHeight="1" x14ac:dyDescent="0.2">
      <c r="A163" s="1"/>
      <c r="E163" s="2" t="s">
        <v>4</v>
      </c>
      <c r="F163" s="148">
        <v>0.3</v>
      </c>
      <c r="G163" s="148"/>
      <c r="I163" s="2">
        <v>0</v>
      </c>
      <c r="J163" s="2">
        <f>+I163</f>
        <v>0</v>
      </c>
      <c r="Q163" s="149"/>
      <c r="R163" s="149"/>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row>
    <row r="164" spans="1:112" s="2" customFormat="1" ht="12.75" customHeight="1" x14ac:dyDescent="0.2">
      <c r="A164" s="1"/>
      <c r="E164" s="2" t="s">
        <v>4</v>
      </c>
      <c r="F164" s="148">
        <v>1.2</v>
      </c>
      <c r="G164" s="148"/>
      <c r="I164" s="2">
        <v>0</v>
      </c>
      <c r="J164" s="2">
        <f>+I164</f>
        <v>0</v>
      </c>
      <c r="Q164" s="149"/>
      <c r="R164" s="149"/>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row>
    <row r="165" spans="1:112" s="2" customFormat="1" ht="12.75" customHeight="1" x14ac:dyDescent="0.2">
      <c r="A165" s="1"/>
      <c r="E165" s="2" t="s">
        <v>5</v>
      </c>
      <c r="F165" s="148"/>
      <c r="G165" s="148"/>
      <c r="I165" s="2">
        <f>($F$12*I163)+($F$13*I164)</f>
        <v>0</v>
      </c>
      <c r="J165" s="2">
        <f>($F$12*J163)+($F$13*J164)</f>
        <v>0</v>
      </c>
      <c r="Q165" s="149"/>
      <c r="R165" s="149"/>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row>
    <row r="166" spans="1:112" s="2" customFormat="1" ht="12.75" customHeight="1" x14ac:dyDescent="0.2">
      <c r="A166" s="1"/>
      <c r="E166" s="2" t="s">
        <v>6</v>
      </c>
      <c r="F166" s="148"/>
      <c r="G166" s="148"/>
      <c r="I166" s="2">
        <f>ROUND(IF(I167&lt;(I162*0.8),I167,(0.8*I162)),0)</f>
        <v>0</v>
      </c>
      <c r="J166" s="2">
        <f>ROUND(IF(J167&lt;(J162*0.8),J167,(0.8*J162)),0)</f>
        <v>0</v>
      </c>
      <c r="Q166" s="149"/>
      <c r="R166" s="149"/>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row>
    <row r="167" spans="1:112" s="2" customFormat="1" ht="12.75" customHeight="1" x14ac:dyDescent="0.2">
      <c r="A167" s="1"/>
      <c r="F167" s="148"/>
      <c r="G167" s="148"/>
      <c r="I167" s="2">
        <f>ROUND(IF(I165-([1]tab!$C$8*I162)&lt;0,0,(I165-([1]tab!$C$8*I162))),0)</f>
        <v>0</v>
      </c>
      <c r="J167" s="2">
        <f>ROUND(IF(J165-([1]tab!$C$8*J162)&lt;0,0,(J165-([1]tab!$C$8*J162))),0)</f>
        <v>0</v>
      </c>
      <c r="Q167" s="149"/>
      <c r="R167" s="149"/>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row>
    <row r="168" spans="1:112" s="2" customFormat="1" ht="12.75" customHeight="1" x14ac:dyDescent="0.2">
      <c r="A168" s="1"/>
      <c r="E168" s="2" t="s">
        <v>12</v>
      </c>
      <c r="F168" s="148"/>
      <c r="G168" s="148"/>
      <c r="Q168" s="149"/>
      <c r="R168" s="149"/>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row>
    <row r="169" spans="1:112" s="2" customFormat="1" ht="12.75" customHeight="1" x14ac:dyDescent="0.2">
      <c r="A169" s="1"/>
      <c r="E169" s="2" t="s">
        <v>1</v>
      </c>
      <c r="F169" s="148"/>
      <c r="G169" s="148"/>
      <c r="I169" s="2">
        <v>0</v>
      </c>
      <c r="J169" s="2">
        <f>+I169</f>
        <v>0</v>
      </c>
      <c r="Q169" s="149"/>
      <c r="R169" s="149"/>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row>
    <row r="170" spans="1:112" s="2" customFormat="1" ht="12.75" customHeight="1" x14ac:dyDescent="0.2">
      <c r="A170" s="1"/>
      <c r="E170" s="2" t="s">
        <v>2</v>
      </c>
      <c r="F170" s="148"/>
      <c r="G170" s="148"/>
      <c r="I170" s="2">
        <v>0</v>
      </c>
      <c r="J170" s="2">
        <f>+I170</f>
        <v>0</v>
      </c>
      <c r="Q170" s="149"/>
      <c r="R170" s="149"/>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row>
    <row r="171" spans="1:112" s="2" customFormat="1" ht="12.75" customHeight="1" x14ac:dyDescent="0.2">
      <c r="A171" s="1"/>
      <c r="E171" s="2" t="s">
        <v>3</v>
      </c>
      <c r="F171" s="148"/>
      <c r="G171" s="148"/>
      <c r="I171" s="2">
        <f>I169+I170</f>
        <v>0</v>
      </c>
      <c r="J171" s="2">
        <f>J169+J170</f>
        <v>0</v>
      </c>
      <c r="Q171" s="149"/>
      <c r="R171" s="149"/>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row>
    <row r="172" spans="1:112" s="2" customFormat="1" ht="12.75" customHeight="1" x14ac:dyDescent="0.2">
      <c r="A172" s="1"/>
      <c r="E172" s="2" t="s">
        <v>4</v>
      </c>
      <c r="F172" s="148">
        <v>0.3</v>
      </c>
      <c r="G172" s="148"/>
      <c r="I172" s="2">
        <v>0</v>
      </c>
      <c r="J172" s="2">
        <f>+I172</f>
        <v>0</v>
      </c>
      <c r="Q172" s="149"/>
      <c r="R172" s="149"/>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row>
    <row r="173" spans="1:112" s="2" customFormat="1" ht="12.75" customHeight="1" x14ac:dyDescent="0.2">
      <c r="A173" s="1"/>
      <c r="E173" s="2" t="s">
        <v>4</v>
      </c>
      <c r="F173" s="148">
        <v>1.2</v>
      </c>
      <c r="G173" s="148"/>
      <c r="I173" s="2">
        <v>0</v>
      </c>
      <c r="J173" s="2">
        <f>+I173</f>
        <v>0</v>
      </c>
      <c r="Q173" s="149"/>
      <c r="R173" s="149"/>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row>
    <row r="174" spans="1:112" s="2" customFormat="1" ht="12.75" customHeight="1" x14ac:dyDescent="0.2">
      <c r="A174" s="1"/>
      <c r="E174" s="2" t="s">
        <v>5</v>
      </c>
      <c r="F174" s="148"/>
      <c r="G174" s="148"/>
      <c r="I174" s="2">
        <f>($F$12*I172)+($F$13*I173)</f>
        <v>0</v>
      </c>
      <c r="J174" s="2">
        <f>($F$12*J172)+($F$13*J173)</f>
        <v>0</v>
      </c>
      <c r="Q174" s="149"/>
      <c r="R174" s="149"/>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row>
    <row r="175" spans="1:112" s="2" customFormat="1" ht="12.75" customHeight="1" x14ac:dyDescent="0.2">
      <c r="A175" s="1"/>
      <c r="E175" s="2" t="s">
        <v>6</v>
      </c>
      <c r="F175" s="148"/>
      <c r="G175" s="148"/>
      <c r="I175" s="2">
        <f>ROUND(IF(I176&lt;(I171*0.8),I176,(0.8*I171)),0)</f>
        <v>0</v>
      </c>
      <c r="J175" s="2">
        <f>ROUND(IF(J176&lt;(J171*0.8),J176,(0.8*J171)),0)</f>
        <v>0</v>
      </c>
      <c r="Q175" s="149"/>
      <c r="R175" s="149"/>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row>
    <row r="176" spans="1:112" s="2" customFormat="1" ht="12.75" customHeight="1" x14ac:dyDescent="0.2">
      <c r="A176" s="1"/>
      <c r="F176" s="148"/>
      <c r="G176" s="148"/>
      <c r="I176" s="2">
        <f>ROUND(IF(I174-([1]tab!$C$8*I171)&lt;0,0,(I174-([1]tab!$C$8*I171))),0)</f>
        <v>0</v>
      </c>
      <c r="J176" s="2">
        <f>ROUND(IF(J174-([1]tab!$C$8*J171)&lt;0,0,(J174-([1]tab!$C$8*J171))),0)</f>
        <v>0</v>
      </c>
      <c r="Q176" s="149"/>
      <c r="R176" s="149"/>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row>
    <row r="177" spans="1:112" s="2" customFormat="1" ht="12.75" customHeight="1" x14ac:dyDescent="0.2">
      <c r="A177" s="1"/>
      <c r="F177" s="148"/>
      <c r="G177" s="148"/>
      <c r="Q177" s="149"/>
      <c r="R177" s="149"/>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row>
    <row r="178" spans="1:112" s="2" customFormat="1" ht="12.75" customHeight="1" x14ac:dyDescent="0.2">
      <c r="A178" s="1"/>
      <c r="F178" s="148"/>
      <c r="G178" s="148"/>
      <c r="Q178" s="149"/>
      <c r="R178" s="149"/>
      <c r="V178" s="2" t="s">
        <v>13</v>
      </c>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row>
    <row r="179" spans="1:112" s="2" customFormat="1" ht="12.75" customHeight="1" x14ac:dyDescent="0.2">
      <c r="A179" s="1"/>
      <c r="F179" s="148"/>
      <c r="G179" s="148"/>
      <c r="Q179" s="149"/>
      <c r="R179" s="149"/>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row>
    <row r="180" spans="1:112" s="2" customFormat="1" ht="12.75" customHeight="1" x14ac:dyDescent="0.2">
      <c r="A180" s="1"/>
      <c r="F180" s="148"/>
      <c r="G180" s="148"/>
      <c r="Q180" s="149"/>
      <c r="R180" s="149"/>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row>
    <row r="181" spans="1:112" s="2" customFormat="1" ht="12.75" customHeight="1" x14ac:dyDescent="0.2">
      <c r="A181" s="1"/>
      <c r="F181" s="148"/>
      <c r="G181" s="148"/>
      <c r="Q181" s="149"/>
      <c r="R181" s="149"/>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row>
    <row r="182" spans="1:112" s="2" customFormat="1" ht="12.75" customHeight="1" x14ac:dyDescent="0.2">
      <c r="A182" s="1"/>
      <c r="E182" s="2" t="s">
        <v>14</v>
      </c>
      <c r="F182" s="148"/>
      <c r="G182" s="148"/>
      <c r="Q182" s="149"/>
      <c r="R182" s="149"/>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row>
    <row r="183" spans="1:112" s="2" customFormat="1" ht="12.75" customHeight="1" x14ac:dyDescent="0.2">
      <c r="A183" s="1"/>
      <c r="E183" s="2" t="s">
        <v>1</v>
      </c>
      <c r="F183" s="148"/>
      <c r="G183" s="148"/>
      <c r="I183" s="2">
        <v>0</v>
      </c>
      <c r="J183" s="2">
        <f>+I183</f>
        <v>0</v>
      </c>
      <c r="Q183" s="149"/>
      <c r="R183" s="149"/>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row>
    <row r="184" spans="1:112" s="2" customFormat="1" ht="12.75" customHeight="1" x14ac:dyDescent="0.2">
      <c r="A184" s="1"/>
      <c r="E184" s="2" t="s">
        <v>2</v>
      </c>
      <c r="F184" s="148"/>
      <c r="G184" s="148"/>
      <c r="I184" s="2">
        <v>0</v>
      </c>
      <c r="J184" s="2">
        <f>+I184</f>
        <v>0</v>
      </c>
      <c r="Q184" s="149"/>
      <c r="R184" s="149"/>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row>
    <row r="185" spans="1:112" s="2" customFormat="1" ht="12.75" customHeight="1" x14ac:dyDescent="0.2">
      <c r="A185" s="1"/>
      <c r="E185" s="2" t="s">
        <v>3</v>
      </c>
      <c r="F185" s="148"/>
      <c r="G185" s="148"/>
      <c r="I185" s="2">
        <f>I183+I184</f>
        <v>0</v>
      </c>
      <c r="J185" s="2">
        <f>J183+J184</f>
        <v>0</v>
      </c>
      <c r="Q185" s="149"/>
      <c r="R185" s="149"/>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row>
    <row r="186" spans="1:112" s="2" customFormat="1" ht="12.75" customHeight="1" x14ac:dyDescent="0.2">
      <c r="A186" s="1"/>
      <c r="E186" s="2" t="s">
        <v>4</v>
      </c>
      <c r="F186" s="148">
        <v>0.3</v>
      </c>
      <c r="G186" s="148"/>
      <c r="I186" s="2">
        <v>0</v>
      </c>
      <c r="J186" s="2">
        <f>+I186</f>
        <v>0</v>
      </c>
      <c r="Q186" s="149"/>
      <c r="R186" s="149"/>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row>
    <row r="187" spans="1:112" s="2" customFormat="1" ht="12.75" customHeight="1" x14ac:dyDescent="0.2">
      <c r="A187" s="1"/>
      <c r="E187" s="2" t="s">
        <v>4</v>
      </c>
      <c r="F187" s="148">
        <v>1.2</v>
      </c>
      <c r="G187" s="148"/>
      <c r="I187" s="2">
        <v>0</v>
      </c>
      <c r="J187" s="2">
        <f>+I187</f>
        <v>0</v>
      </c>
      <c r="Q187" s="149"/>
      <c r="R187" s="149"/>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row>
    <row r="188" spans="1:112" s="2" customFormat="1" ht="12.75" customHeight="1" x14ac:dyDescent="0.2">
      <c r="A188" s="1"/>
      <c r="E188" s="2" t="s">
        <v>5</v>
      </c>
      <c r="F188" s="148"/>
      <c r="G188" s="148"/>
      <c r="I188" s="2">
        <f>($F$12*I186)+($F$13*I187)</f>
        <v>0</v>
      </c>
      <c r="J188" s="2">
        <f>($F$12*J186)+($F$13*J187)</f>
        <v>0</v>
      </c>
      <c r="Q188" s="149"/>
      <c r="R188" s="149"/>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row>
    <row r="189" spans="1:112" s="2" customFormat="1" ht="12.75" customHeight="1" x14ac:dyDescent="0.2">
      <c r="A189" s="1"/>
      <c r="E189" s="2" t="s">
        <v>6</v>
      </c>
      <c r="F189" s="148"/>
      <c r="G189" s="148"/>
      <c r="I189" s="2">
        <f>ROUND(IF(I190&lt;(I185*0.8),I190,(0.8*I185)),0)</f>
        <v>0</v>
      </c>
      <c r="J189" s="2">
        <f>ROUND(IF(J190&lt;(J185*0.8),J190,(0.8*J185)),0)</f>
        <v>0</v>
      </c>
      <c r="Q189" s="149"/>
      <c r="R189" s="149"/>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row>
    <row r="190" spans="1:112" s="2" customFormat="1" ht="12.75" customHeight="1" x14ac:dyDescent="0.2">
      <c r="A190" s="1"/>
      <c r="F190" s="148"/>
      <c r="G190" s="148"/>
      <c r="I190" s="2">
        <f>ROUND(IF(I188-([1]tab!$C$8*I185)&lt;0,0,(I188-([1]tab!$C$8*I185))),0)</f>
        <v>0</v>
      </c>
      <c r="J190" s="2">
        <f>ROUND(IF(J188-([1]tab!$C$8*J185)&lt;0,0,(J188-([1]tab!$C$8*J185))),0)</f>
        <v>0</v>
      </c>
      <c r="Q190" s="149"/>
      <c r="R190" s="149"/>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row>
    <row r="191" spans="1:112" s="2" customFormat="1" ht="12.75" customHeight="1" x14ac:dyDescent="0.2">
      <c r="A191" s="1"/>
      <c r="E191" s="2" t="s">
        <v>15</v>
      </c>
      <c r="F191" s="148"/>
      <c r="G191" s="148"/>
      <c r="I191" s="2">
        <f>IF(I136=0,0,1)+IF(I137=0,0,1)+IF(I138=0,0,1)+IF(I139=0,0,1)</f>
        <v>0</v>
      </c>
      <c r="J191" s="2">
        <f>IF(J136=0,0,1)+IF(J137=0,0,1)+IF(J138=0,0,1)+IF(J139=0,0,1)</f>
        <v>0</v>
      </c>
      <c r="Q191" s="149"/>
      <c r="R191" s="149"/>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row>
    <row r="192" spans="1:112" s="2" customFormat="1" ht="12.75" customHeight="1" x14ac:dyDescent="0.2">
      <c r="A192" s="1"/>
      <c r="F192" s="148"/>
      <c r="G192" s="148"/>
      <c r="Q192" s="149"/>
      <c r="R192" s="149"/>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row>
    <row r="193" spans="1:112" s="2" customFormat="1" ht="12.75" customHeight="1" x14ac:dyDescent="0.2">
      <c r="A193" s="1"/>
      <c r="F193" s="148"/>
      <c r="G193" s="148"/>
      <c r="Q193" s="149"/>
      <c r="R193" s="149"/>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row>
    <row r="194" spans="1:112" s="2" customFormat="1" ht="12.75" customHeight="1" x14ac:dyDescent="0.2">
      <c r="A194" s="1"/>
      <c r="F194" s="148"/>
      <c r="G194" s="148"/>
      <c r="Q194" s="149"/>
      <c r="R194" s="149"/>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row>
    <row r="195" spans="1:112" s="2" customFormat="1" ht="12.75" customHeight="1" x14ac:dyDescent="0.2">
      <c r="A195" s="1"/>
      <c r="E195" s="2" t="s">
        <v>16</v>
      </c>
      <c r="F195" s="148" t="s">
        <v>17</v>
      </c>
      <c r="G195" s="148"/>
      <c r="Q195" s="149"/>
      <c r="R195" s="149"/>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row>
    <row r="196" spans="1:112" s="2" customFormat="1" ht="12.75" customHeight="1" x14ac:dyDescent="0.2">
      <c r="A196" s="1"/>
      <c r="E196" s="2" t="s">
        <v>18</v>
      </c>
      <c r="F196" s="148"/>
      <c r="G196" s="148"/>
      <c r="Q196" s="149"/>
      <c r="R196" s="149"/>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row>
    <row r="197" spans="1:112" s="2" customFormat="1" ht="12.75" customHeight="1" x14ac:dyDescent="0.2">
      <c r="A197" s="1"/>
      <c r="E197" s="2">
        <v>0</v>
      </c>
      <c r="F197" s="148">
        <v>0</v>
      </c>
      <c r="G197" s="148"/>
      <c r="Q197" s="149"/>
      <c r="R197" s="149"/>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row>
    <row r="198" spans="1:112" s="2" customFormat="1" ht="12.75" customHeight="1" x14ac:dyDescent="0.2">
      <c r="A198" s="1"/>
      <c r="E198" s="2">
        <v>375</v>
      </c>
      <c r="F198" s="148">
        <v>2</v>
      </c>
      <c r="G198" s="148"/>
      <c r="Q198" s="149"/>
      <c r="R198" s="149"/>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row>
    <row r="199" spans="1:112" s="2" customFormat="1" ht="12.75" customHeight="1" x14ac:dyDescent="0.2">
      <c r="A199" s="1"/>
      <c r="E199" s="2">
        <v>495</v>
      </c>
      <c r="F199" s="148">
        <v>3</v>
      </c>
      <c r="G199" s="148"/>
      <c r="Q199" s="149"/>
      <c r="R199" s="149"/>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row>
    <row r="200" spans="1:112" s="2" customFormat="1" ht="12.75" customHeight="1" x14ac:dyDescent="0.2">
      <c r="A200" s="1"/>
      <c r="E200" s="2">
        <v>650</v>
      </c>
      <c r="F200" s="148">
        <v>4</v>
      </c>
      <c r="G200" s="148"/>
      <c r="Q200" s="149"/>
      <c r="R200" s="149"/>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row>
    <row r="201" spans="1:112" s="2" customFormat="1" ht="12.75" customHeight="1" x14ac:dyDescent="0.2">
      <c r="A201" s="1"/>
      <c r="E201" s="2">
        <v>785</v>
      </c>
      <c r="F201" s="148">
        <v>5</v>
      </c>
      <c r="G201" s="148"/>
      <c r="Q201" s="149"/>
      <c r="R201" s="149"/>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row>
    <row r="202" spans="1:112" s="2" customFormat="1" ht="12.75" customHeight="1" x14ac:dyDescent="0.2">
      <c r="A202" s="1"/>
      <c r="E202" s="2">
        <v>875</v>
      </c>
      <c r="F202" s="148">
        <v>6</v>
      </c>
      <c r="G202" s="148"/>
      <c r="Q202" s="149"/>
      <c r="R202" s="149"/>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row>
    <row r="203" spans="1:112" s="2" customFormat="1" ht="12.75" customHeight="1" x14ac:dyDescent="0.2">
      <c r="A203" s="1"/>
      <c r="E203" s="2">
        <v>980</v>
      </c>
      <c r="F203" s="148">
        <v>7</v>
      </c>
      <c r="G203" s="148"/>
      <c r="Q203" s="149"/>
      <c r="R203" s="149"/>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row>
    <row r="204" spans="1:112" s="2" customFormat="1" ht="12.75" customHeight="1" x14ac:dyDescent="0.2">
      <c r="A204" s="1"/>
      <c r="E204" s="2">
        <v>1085</v>
      </c>
      <c r="F204" s="148">
        <v>8</v>
      </c>
      <c r="G204" s="148"/>
      <c r="Q204" s="149"/>
      <c r="R204" s="149"/>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row>
    <row r="205" spans="1:112" s="2" customFormat="1" ht="12.75" customHeight="1" x14ac:dyDescent="0.2">
      <c r="A205" s="1"/>
      <c r="E205" s="2">
        <v>1190</v>
      </c>
      <c r="F205" s="148">
        <v>9</v>
      </c>
      <c r="G205" s="148"/>
      <c r="Q205" s="149"/>
      <c r="R205" s="149"/>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row>
    <row r="206" spans="1:112" s="2" customFormat="1" ht="12.75" customHeight="1" x14ac:dyDescent="0.2">
      <c r="A206" s="1"/>
      <c r="E206" s="2">
        <v>1295</v>
      </c>
      <c r="F206" s="148">
        <v>10</v>
      </c>
      <c r="G206" s="148"/>
      <c r="Q206" s="149"/>
      <c r="R206" s="149"/>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row>
    <row r="207" spans="1:112" s="2" customFormat="1" ht="12.75" customHeight="1" x14ac:dyDescent="0.2">
      <c r="A207" s="1"/>
      <c r="E207" s="2">
        <v>1400</v>
      </c>
      <c r="F207" s="148">
        <v>11</v>
      </c>
      <c r="G207" s="148"/>
      <c r="Q207" s="149"/>
      <c r="R207" s="149"/>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row>
    <row r="208" spans="1:112" s="2" customFormat="1" ht="12.75" customHeight="1" x14ac:dyDescent="0.2">
      <c r="A208" s="1"/>
      <c r="E208" s="2">
        <v>1505</v>
      </c>
      <c r="F208" s="148">
        <v>12</v>
      </c>
      <c r="G208" s="148"/>
      <c r="Q208" s="149"/>
      <c r="R208" s="149"/>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row>
    <row r="209" spans="1:112" s="2" customFormat="1" ht="12.75" customHeight="1" x14ac:dyDescent="0.2">
      <c r="A209" s="1"/>
      <c r="E209" s="2">
        <v>1610</v>
      </c>
      <c r="F209" s="148">
        <v>13</v>
      </c>
      <c r="G209" s="148"/>
      <c r="Q209" s="149"/>
      <c r="R209" s="149"/>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row>
    <row r="210" spans="1:112" s="2" customFormat="1" ht="12.75" customHeight="1" x14ac:dyDescent="0.2">
      <c r="A210" s="1"/>
      <c r="E210" s="2">
        <v>1755</v>
      </c>
      <c r="F210" s="148">
        <v>14</v>
      </c>
      <c r="G210" s="148"/>
      <c r="Q210" s="149"/>
      <c r="R210" s="149"/>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row>
    <row r="211" spans="1:112" s="2" customFormat="1" ht="12.75" customHeight="1" x14ac:dyDescent="0.2">
      <c r="A211" s="1"/>
      <c r="E211" s="2">
        <v>1860</v>
      </c>
      <c r="F211" s="148">
        <v>15</v>
      </c>
      <c r="G211" s="148"/>
      <c r="Q211" s="149"/>
      <c r="R211" s="149"/>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row>
    <row r="212" spans="1:112" s="2" customFormat="1" ht="12.75" customHeight="1" x14ac:dyDescent="0.2">
      <c r="A212" s="1"/>
      <c r="E212" s="2">
        <v>1965</v>
      </c>
      <c r="F212" s="148">
        <v>16</v>
      </c>
      <c r="G212" s="148"/>
      <c r="Q212" s="149"/>
      <c r="R212" s="149"/>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row>
    <row r="213" spans="1:112" s="2" customFormat="1" ht="12.75" customHeight="1" x14ac:dyDescent="0.2">
      <c r="A213" s="1"/>
      <c r="E213" s="2">
        <v>2070</v>
      </c>
      <c r="F213" s="148">
        <v>17</v>
      </c>
      <c r="G213" s="148"/>
      <c r="Q213" s="149"/>
      <c r="R213" s="149"/>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row>
    <row r="214" spans="1:112" s="2" customFormat="1" ht="12.75" customHeight="1" x14ac:dyDescent="0.2">
      <c r="A214" s="1"/>
      <c r="E214" s="2">
        <v>2175</v>
      </c>
      <c r="F214" s="148">
        <v>18</v>
      </c>
      <c r="G214" s="148"/>
      <c r="Q214" s="149"/>
      <c r="R214" s="149"/>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row>
    <row r="215" spans="1:112" s="2" customFormat="1" ht="12.75" customHeight="1" x14ac:dyDescent="0.2">
      <c r="A215" s="1"/>
      <c r="E215" s="2">
        <v>2280</v>
      </c>
      <c r="F215" s="148">
        <v>19</v>
      </c>
      <c r="G215" s="148"/>
      <c r="Q215" s="149"/>
      <c r="R215" s="149"/>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row>
    <row r="216" spans="1:112" s="2" customFormat="1" ht="12.75" customHeight="1" x14ac:dyDescent="0.2">
      <c r="A216" s="1"/>
      <c r="E216" s="2">
        <v>2385</v>
      </c>
      <c r="F216" s="148">
        <v>20</v>
      </c>
      <c r="G216" s="148"/>
      <c r="Q216" s="149"/>
      <c r="R216" s="149"/>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row>
    <row r="217" spans="1:112" s="2" customFormat="1" ht="12.75" customHeight="1" x14ac:dyDescent="0.2">
      <c r="A217" s="1"/>
      <c r="E217" s="2">
        <v>2490</v>
      </c>
      <c r="F217" s="148">
        <v>21</v>
      </c>
      <c r="G217" s="148"/>
      <c r="Q217" s="149"/>
      <c r="R217" s="149"/>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row>
    <row r="218" spans="1:112" s="2" customFormat="1" ht="12.75" customHeight="1" x14ac:dyDescent="0.2">
      <c r="A218" s="1"/>
      <c r="E218" s="2">
        <v>2595</v>
      </c>
      <c r="F218" s="148">
        <v>22</v>
      </c>
      <c r="G218" s="148"/>
      <c r="Q218" s="149"/>
      <c r="R218" s="149"/>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row>
    <row r="219" spans="1:112" s="2" customFormat="1" ht="12.75" customHeight="1" x14ac:dyDescent="0.2">
      <c r="A219" s="1"/>
      <c r="E219" s="2">
        <v>2700</v>
      </c>
      <c r="F219" s="148">
        <v>23</v>
      </c>
      <c r="G219" s="148"/>
      <c r="Q219" s="149"/>
      <c r="R219" s="149"/>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row>
    <row r="220" spans="1:112" s="2" customFormat="1" ht="12.75" customHeight="1" x14ac:dyDescent="0.2">
      <c r="A220" s="1"/>
      <c r="E220" s="2">
        <v>2805</v>
      </c>
      <c r="F220" s="148">
        <v>24</v>
      </c>
      <c r="G220" s="148"/>
      <c r="Q220" s="149"/>
      <c r="R220" s="149"/>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row>
    <row r="221" spans="1:112" s="2" customFormat="1" ht="12.75" customHeight="1" x14ac:dyDescent="0.2">
      <c r="A221" s="1"/>
      <c r="E221" s="2">
        <v>2910</v>
      </c>
      <c r="F221" s="148">
        <v>25</v>
      </c>
      <c r="G221" s="148"/>
      <c r="Q221" s="149"/>
      <c r="R221" s="149"/>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row>
    <row r="222" spans="1:112" s="2" customFormat="1" ht="12.75" customHeight="1" x14ac:dyDescent="0.2">
      <c r="A222" s="1"/>
      <c r="E222" s="2">
        <v>3015</v>
      </c>
      <c r="F222" s="148">
        <v>26</v>
      </c>
      <c r="G222" s="148"/>
      <c r="Q222" s="149"/>
      <c r="R222" s="149"/>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row>
    <row r="223" spans="1:112" s="2" customFormat="1" ht="12.75" customHeight="1" x14ac:dyDescent="0.2">
      <c r="A223" s="1"/>
      <c r="E223" s="2">
        <v>3120</v>
      </c>
      <c r="F223" s="148">
        <v>27</v>
      </c>
      <c r="G223" s="148"/>
      <c r="Q223" s="149"/>
      <c r="R223" s="149"/>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row>
    <row r="224" spans="1:112" s="2" customFormat="1" ht="12.75" customHeight="1" x14ac:dyDescent="0.2">
      <c r="A224" s="1"/>
      <c r="E224" s="2">
        <v>3225</v>
      </c>
      <c r="F224" s="148">
        <v>28</v>
      </c>
      <c r="G224" s="148"/>
      <c r="Q224" s="149"/>
      <c r="R224" s="149"/>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row>
    <row r="225" spans="1:112" s="2" customFormat="1" ht="12.75" customHeight="1" x14ac:dyDescent="0.2">
      <c r="A225" s="1"/>
      <c r="E225" s="2">
        <v>3330</v>
      </c>
      <c r="F225" s="148">
        <v>29</v>
      </c>
      <c r="G225" s="148"/>
      <c r="Q225" s="149"/>
      <c r="R225" s="149"/>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row>
    <row r="226" spans="1:112" s="2" customFormat="1" ht="12.75" customHeight="1" x14ac:dyDescent="0.2">
      <c r="A226" s="1"/>
      <c r="E226" s="2">
        <v>3435</v>
      </c>
      <c r="F226" s="148">
        <v>30</v>
      </c>
      <c r="G226" s="148"/>
      <c r="Q226" s="149"/>
      <c r="R226" s="149"/>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row>
    <row r="227" spans="1:112" s="2" customFormat="1" ht="12.75" customHeight="1" x14ac:dyDescent="0.2">
      <c r="A227" s="1"/>
      <c r="E227" s="2">
        <v>3540</v>
      </c>
      <c r="F227" s="148">
        <v>31</v>
      </c>
      <c r="G227" s="148"/>
      <c r="Q227" s="149"/>
      <c r="R227" s="149"/>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row>
    <row r="228" spans="1:112" s="2" customFormat="1" ht="12.75" customHeight="1" x14ac:dyDescent="0.2">
      <c r="A228" s="1"/>
      <c r="E228" s="2">
        <v>3645</v>
      </c>
      <c r="F228" s="148">
        <v>32</v>
      </c>
      <c r="G228" s="148"/>
      <c r="Q228" s="149"/>
      <c r="R228" s="149"/>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row>
    <row r="229" spans="1:112" s="2" customFormat="1" ht="12.75" customHeight="1" x14ac:dyDescent="0.2">
      <c r="A229" s="1"/>
      <c r="E229" s="2">
        <v>3750</v>
      </c>
      <c r="F229" s="148">
        <v>33</v>
      </c>
      <c r="G229" s="148"/>
      <c r="Q229" s="149"/>
      <c r="R229" s="149"/>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row>
    <row r="230" spans="1:112" s="2" customFormat="1" ht="12.75" customHeight="1" x14ac:dyDescent="0.2">
      <c r="A230" s="1"/>
      <c r="E230" s="2">
        <v>3855</v>
      </c>
      <c r="F230" s="148">
        <v>34</v>
      </c>
      <c r="G230" s="148"/>
      <c r="Q230" s="149"/>
      <c r="R230" s="149"/>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row>
    <row r="231" spans="1:112" s="2" customFormat="1" ht="12.75" customHeight="1" x14ac:dyDescent="0.2">
      <c r="A231" s="1"/>
      <c r="E231" s="2">
        <v>3960</v>
      </c>
      <c r="F231" s="148">
        <v>35</v>
      </c>
      <c r="G231" s="148"/>
      <c r="Q231" s="149"/>
      <c r="R231" s="149"/>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row>
    <row r="232" spans="1:112" s="2" customFormat="1" ht="12.75" customHeight="1" x14ac:dyDescent="0.2">
      <c r="A232" s="1"/>
      <c r="E232" s="2">
        <v>4065</v>
      </c>
      <c r="F232" s="148">
        <v>36</v>
      </c>
      <c r="G232" s="148"/>
      <c r="Q232" s="149"/>
      <c r="R232" s="149"/>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row>
    <row r="233" spans="1:112" s="2" customFormat="1" ht="12.75" customHeight="1" x14ac:dyDescent="0.2">
      <c r="A233" s="1"/>
      <c r="E233" s="2">
        <v>4170</v>
      </c>
      <c r="F233" s="148">
        <v>37</v>
      </c>
      <c r="G233" s="148"/>
      <c r="Q233" s="149"/>
      <c r="R233" s="149"/>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row>
    <row r="234" spans="1:112" s="2" customFormat="1" ht="12.75" customHeight="1" x14ac:dyDescent="0.2">
      <c r="A234" s="1"/>
      <c r="E234" s="2">
        <v>4275</v>
      </c>
      <c r="F234" s="148">
        <v>38</v>
      </c>
      <c r="G234" s="148"/>
      <c r="Q234" s="149"/>
      <c r="R234" s="149"/>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row>
    <row r="235" spans="1:112" s="2" customFormat="1" ht="12.75" customHeight="1" x14ac:dyDescent="0.2">
      <c r="A235" s="1"/>
      <c r="E235" s="2">
        <v>4380</v>
      </c>
      <c r="F235" s="148">
        <v>39</v>
      </c>
      <c r="G235" s="148"/>
      <c r="Q235" s="149"/>
      <c r="R235" s="149"/>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row>
    <row r="236" spans="1:112" s="2" customFormat="1" ht="12.75" customHeight="1" x14ac:dyDescent="0.2">
      <c r="A236" s="1"/>
      <c r="E236" s="2">
        <v>4485</v>
      </c>
      <c r="F236" s="148">
        <v>40</v>
      </c>
      <c r="G236" s="148"/>
      <c r="Q236" s="149"/>
      <c r="R236" s="149"/>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row>
    <row r="237" spans="1:112" s="2" customFormat="1" ht="12.75" customHeight="1" x14ac:dyDescent="0.2">
      <c r="A237" s="1"/>
      <c r="E237" s="2">
        <v>4590</v>
      </c>
      <c r="F237" s="148">
        <v>41</v>
      </c>
      <c r="G237" s="148"/>
      <c r="Q237" s="149"/>
      <c r="R237" s="149"/>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row>
    <row r="238" spans="1:112" s="2" customFormat="1" ht="12.75" customHeight="1" x14ac:dyDescent="0.2">
      <c r="A238" s="1"/>
      <c r="E238" s="2">
        <v>4695</v>
      </c>
      <c r="F238" s="148">
        <v>42</v>
      </c>
      <c r="G238" s="148"/>
      <c r="Q238" s="149"/>
      <c r="R238" s="149"/>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row>
    <row r="239" spans="1:112" s="2" customFormat="1" ht="12.75" customHeight="1" x14ac:dyDescent="0.2">
      <c r="A239" s="1"/>
      <c r="E239" s="2">
        <v>4800</v>
      </c>
      <c r="F239" s="148">
        <v>43</v>
      </c>
      <c r="G239" s="148"/>
      <c r="Q239" s="149"/>
      <c r="R239" s="149"/>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row>
    <row r="240" spans="1:112" s="2" customFormat="1" ht="12.75" customHeight="1" x14ac:dyDescent="0.2">
      <c r="A240" s="1"/>
      <c r="E240" s="2">
        <v>4905</v>
      </c>
      <c r="F240" s="148">
        <v>44</v>
      </c>
      <c r="G240" s="148"/>
      <c r="Q240" s="149"/>
      <c r="R240" s="149"/>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row>
    <row r="241" spans="1:112" s="2" customFormat="1" ht="12.75" customHeight="1" x14ac:dyDescent="0.2">
      <c r="A241" s="1"/>
      <c r="E241" s="2">
        <v>5010</v>
      </c>
      <c r="F241" s="148">
        <v>45</v>
      </c>
      <c r="G241" s="148"/>
      <c r="Q241" s="149"/>
      <c r="R241" s="149"/>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row>
    <row r="242" spans="1:112" s="2" customFormat="1" ht="12.75" customHeight="1" x14ac:dyDescent="0.2">
      <c r="A242" s="1"/>
      <c r="E242" s="2">
        <v>5115</v>
      </c>
      <c r="F242" s="148">
        <v>46</v>
      </c>
      <c r="G242" s="148"/>
      <c r="Q242" s="149"/>
      <c r="R242" s="149"/>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row>
    <row r="243" spans="1:112" s="2" customFormat="1" ht="12.75" customHeight="1" x14ac:dyDescent="0.2">
      <c r="A243" s="1"/>
      <c r="E243" s="2">
        <v>5220</v>
      </c>
      <c r="F243" s="148">
        <v>47</v>
      </c>
      <c r="G243" s="148"/>
      <c r="Q243" s="149"/>
      <c r="R243" s="149"/>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row>
    <row r="244" spans="1:112" s="2" customFormat="1" ht="12.75" customHeight="1" x14ac:dyDescent="0.2">
      <c r="A244" s="1"/>
      <c r="E244" s="2">
        <v>5325</v>
      </c>
      <c r="F244" s="148">
        <v>48</v>
      </c>
      <c r="G244" s="148"/>
      <c r="Q244" s="149"/>
      <c r="R244" s="149"/>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row>
    <row r="245" spans="1:112" s="2" customFormat="1" ht="12.75" customHeight="1" x14ac:dyDescent="0.2">
      <c r="A245" s="1"/>
      <c r="E245" s="2">
        <v>5430</v>
      </c>
      <c r="F245" s="148">
        <v>49</v>
      </c>
      <c r="G245" s="148"/>
      <c r="Q245" s="149"/>
      <c r="R245" s="149"/>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row>
    <row r="246" spans="1:112" s="2" customFormat="1" ht="12.75" customHeight="1" x14ac:dyDescent="0.2">
      <c r="A246" s="1"/>
      <c r="E246" s="2">
        <v>5535</v>
      </c>
      <c r="F246" s="148">
        <v>50</v>
      </c>
      <c r="G246" s="148"/>
      <c r="Q246" s="149"/>
      <c r="R246" s="149"/>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row>
    <row r="247" spans="1:112" s="2" customFormat="1" ht="12.75" customHeight="1" x14ac:dyDescent="0.2">
      <c r="A247" s="1"/>
      <c r="F247" s="148"/>
      <c r="G247" s="148"/>
      <c r="Q247" s="149"/>
      <c r="R247" s="149"/>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row>
    <row r="248" spans="1:112" s="2" customFormat="1" ht="12.75" customHeight="1" x14ac:dyDescent="0.2">
      <c r="A248" s="1"/>
      <c r="F248" s="148"/>
      <c r="G248" s="148"/>
      <c r="Q248" s="149"/>
      <c r="R248" s="149"/>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row>
    <row r="249" spans="1:112" s="2" customFormat="1" ht="12.75" customHeight="1" x14ac:dyDescent="0.2">
      <c r="A249" s="1"/>
      <c r="F249" s="148"/>
      <c r="G249" s="148"/>
      <c r="Q249" s="149"/>
      <c r="R249" s="149"/>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row>
    <row r="250" spans="1:112" s="2" customFormat="1" ht="12.75" customHeight="1" x14ac:dyDescent="0.2">
      <c r="A250" s="1"/>
      <c r="F250" s="148"/>
      <c r="G250" s="148"/>
      <c r="Q250" s="149"/>
      <c r="R250" s="149"/>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row>
    <row r="251" spans="1:112" ht="12.75" customHeight="1" x14ac:dyDescent="0.2"/>
    <row r="252" spans="1:112" ht="12.75" customHeight="1" x14ac:dyDescent="0.2"/>
    <row r="253" spans="1:112" ht="12.75" customHeight="1" x14ac:dyDescent="0.2"/>
    <row r="254" spans="1:112" ht="12.75" customHeight="1" x14ac:dyDescent="0.2"/>
    <row r="255" spans="1:112" ht="12.75" customHeight="1" x14ac:dyDescent="0.2"/>
    <row r="256" spans="1:112"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sheetData>
  <sheetProtection password="DDAA" sheet="1" objects="1" scenarios="1" selectLockedCells="1"/>
  <mergeCells count="21">
    <mergeCell ref="V29:V30"/>
    <mergeCell ref="E7:F7"/>
    <mergeCell ref="U29:U30"/>
    <mergeCell ref="C3:R3"/>
    <mergeCell ref="U3:Y3"/>
    <mergeCell ref="E45:H45"/>
    <mergeCell ref="F36:I36"/>
    <mergeCell ref="E29:F29"/>
    <mergeCell ref="F31:I31"/>
    <mergeCell ref="S3:T3"/>
    <mergeCell ref="F32:I32"/>
    <mergeCell ref="E44:H44"/>
    <mergeCell ref="F42:I42"/>
    <mergeCell ref="F37:I37"/>
    <mergeCell ref="F38:I38"/>
    <mergeCell ref="F39:I39"/>
    <mergeCell ref="F40:I40"/>
    <mergeCell ref="F41:I41"/>
    <mergeCell ref="F33:I33"/>
    <mergeCell ref="F34:I34"/>
    <mergeCell ref="F35:I35"/>
  </mergeCells>
  <conditionalFormatting sqref="J45">
    <cfRule type="expression" dxfId="3" priority="12">
      <formula>$I$45=#REF!</formula>
    </cfRule>
  </conditionalFormatting>
  <conditionalFormatting sqref="K45">
    <cfRule type="expression" dxfId="2" priority="2">
      <formula>$I$45=#REF!</formula>
    </cfRule>
  </conditionalFormatting>
  <conditionalFormatting sqref="V33">
    <cfRule type="expression" dxfId="1" priority="1">
      <formula>$I$45=#REF!</formula>
    </cfRule>
  </conditionalFormatting>
  <dataValidations count="1">
    <dataValidation type="list" allowBlank="1" showInputMessage="1" showErrorMessage="1" sqref="I19:J20">
      <formula1>"ja,nee"</formula1>
    </dataValidation>
  </dataValidations>
  <pageMargins left="0.74803149606299213" right="0.74803149606299213" top="0.98425196850393704" bottom="0.98425196850393704" header="0.51181102362204722" footer="0.51181102362204722"/>
  <pageSetup paperSize="9" scale="55" orientation="landscape" r:id="rId1"/>
  <headerFooter alignWithMargins="0">
    <oddHeader>&amp;L&amp;"Arial,Vet"Rekentool 'Financiele impact overheveling buitenonderhoud'</oddHeader>
    <oddFooter>&amp;L&amp;"Arial,Vet"ICSadviseurs - Maarten Groenen&amp;C&amp;"Arial,Vet"&amp;D</oddFooter>
  </headerFooter>
  <ignoredErrors>
    <ignoredError sqref="E34:E36 J32:J36 J37:J41 E37:E41 O14 O15:W15 P14:W14 O16:W20 V31:V34 U41:V44 J42:J44 I17 F42 J14:J20 I10:W13 F32:I41 J9:W9 I4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049"/>
  <sheetViews>
    <sheetView topLeftCell="A43" zoomScale="90" zoomScaleNormal="90" workbookViewId="0">
      <selection activeCell="M10" sqref="M10"/>
    </sheetView>
  </sheetViews>
  <sheetFormatPr defaultRowHeight="15.75" x14ac:dyDescent="0.3"/>
  <cols>
    <col min="1" max="1" width="3.42578125" style="44" customWidth="1"/>
    <col min="2" max="2" width="27.5703125" style="180" customWidth="1"/>
    <col min="3" max="4" width="10.42578125" style="180" customWidth="1"/>
    <col min="5" max="5" width="2.5703125" style="156" customWidth="1"/>
    <col min="6" max="15" width="13.28515625" style="180" customWidth="1"/>
    <col min="16" max="16" width="14.140625" style="184" customWidth="1"/>
    <col min="17" max="17" width="13.7109375" style="184" customWidth="1"/>
    <col min="18" max="18" width="2.28515625" style="184" customWidth="1"/>
    <col min="19" max="19" width="13.42578125" style="44" customWidth="1"/>
    <col min="20" max="20" width="14.85546875" style="224" customWidth="1"/>
    <col min="21" max="23" width="11.140625" style="44" hidden="1" customWidth="1"/>
    <col min="24" max="37" width="11.140625" style="44" customWidth="1"/>
    <col min="38" max="66" width="26.7109375" style="44" customWidth="1"/>
  </cols>
  <sheetData>
    <row r="1" spans="2:23" s="44" customFormat="1" ht="15" customHeight="1" x14ac:dyDescent="0.3">
      <c r="F1" s="203"/>
      <c r="T1" s="224"/>
    </row>
    <row r="2" spans="2:23" x14ac:dyDescent="0.3">
      <c r="B2" s="210" t="s">
        <v>155</v>
      </c>
      <c r="C2" s="52"/>
      <c r="D2" s="52"/>
      <c r="E2" s="52"/>
      <c r="F2" s="216" t="s">
        <v>78</v>
      </c>
      <c r="G2" s="44"/>
      <c r="H2" s="44"/>
      <c r="I2" s="44"/>
      <c r="J2" s="44"/>
      <c r="K2" s="44"/>
      <c r="L2" s="44"/>
      <c r="M2" s="44"/>
      <c r="N2" s="44"/>
      <c r="O2" s="44"/>
      <c r="P2" s="44"/>
      <c r="Q2" s="44"/>
      <c r="R2" s="44"/>
      <c r="V2" s="44" t="s">
        <v>78</v>
      </c>
      <c r="W2" s="44" t="s">
        <v>79</v>
      </c>
    </row>
    <row r="3" spans="2:23" x14ac:dyDescent="0.3">
      <c r="B3" s="210" t="s">
        <v>156</v>
      </c>
      <c r="C3" s="52"/>
      <c r="D3" s="52"/>
      <c r="E3" s="52"/>
      <c r="F3" s="217">
        <v>2010</v>
      </c>
      <c r="G3" s="44"/>
      <c r="H3" s="44"/>
      <c r="I3" s="44"/>
      <c r="J3" s="44"/>
      <c r="K3" s="44"/>
      <c r="L3" s="44"/>
      <c r="M3" s="44"/>
      <c r="N3" s="44"/>
      <c r="O3" s="44"/>
      <c r="P3" s="44"/>
      <c r="Q3" s="44"/>
      <c r="R3" s="44"/>
    </row>
    <row r="4" spans="2:23" x14ac:dyDescent="0.3">
      <c r="B4" s="210" t="s">
        <v>148</v>
      </c>
      <c r="C4" s="52"/>
      <c r="D4" s="52"/>
      <c r="E4" s="52"/>
      <c r="F4" s="218">
        <v>0.02</v>
      </c>
      <c r="G4" s="44"/>
      <c r="H4" s="44"/>
      <c r="I4" s="44"/>
      <c r="J4" s="44"/>
      <c r="K4" s="44"/>
      <c r="L4" s="44"/>
      <c r="M4" s="44"/>
      <c r="N4" s="44"/>
      <c r="O4" s="44"/>
      <c r="P4" s="44"/>
      <c r="Q4" s="44"/>
      <c r="R4" s="44"/>
    </row>
    <row r="5" spans="2:23" s="44" customFormat="1" ht="15" x14ac:dyDescent="0.3">
      <c r="B5" s="209" t="s">
        <v>80</v>
      </c>
      <c r="F5" s="203"/>
      <c r="T5" s="224"/>
    </row>
    <row r="6" spans="2:23" s="44" customFormat="1" ht="9.75" customHeight="1" x14ac:dyDescent="0.3">
      <c r="F6" s="203"/>
      <c r="T6" s="224"/>
    </row>
    <row r="7" spans="2:23" s="44" customFormat="1" ht="18.75" x14ac:dyDescent="0.3">
      <c r="B7" s="208" t="s">
        <v>71</v>
      </c>
      <c r="T7" s="224"/>
    </row>
    <row r="8" spans="2:23" ht="16.5" thickBot="1" x14ac:dyDescent="0.35">
      <c r="B8" s="210" t="s">
        <v>159</v>
      </c>
      <c r="C8" s="52" t="s">
        <v>74</v>
      </c>
      <c r="D8" s="52" t="s">
        <v>161</v>
      </c>
      <c r="E8" s="44"/>
      <c r="F8" s="52">
        <v>2015</v>
      </c>
      <c r="G8" s="52">
        <f>F8+1</f>
        <v>2016</v>
      </c>
      <c r="H8" s="52">
        <f>G8+1</f>
        <v>2017</v>
      </c>
      <c r="I8" s="52">
        <f t="shared" ref="I8:N8" si="0">H8+1</f>
        <v>2018</v>
      </c>
      <c r="J8" s="52">
        <f t="shared" si="0"/>
        <v>2019</v>
      </c>
      <c r="K8" s="52">
        <f t="shared" si="0"/>
        <v>2020</v>
      </c>
      <c r="L8" s="52">
        <f t="shared" si="0"/>
        <v>2021</v>
      </c>
      <c r="M8" s="52">
        <f t="shared" si="0"/>
        <v>2022</v>
      </c>
      <c r="N8" s="52">
        <f t="shared" si="0"/>
        <v>2023</v>
      </c>
      <c r="O8" s="52">
        <f>N8+1</f>
        <v>2024</v>
      </c>
      <c r="P8" s="52" t="s">
        <v>33</v>
      </c>
      <c r="Q8" s="52" t="s">
        <v>75</v>
      </c>
      <c r="R8" s="52"/>
    </row>
    <row r="9" spans="2:23" ht="18.75" thickBot="1" x14ac:dyDescent="0.35">
      <c r="B9" s="245" t="s">
        <v>163</v>
      </c>
      <c r="C9" s="205">
        <v>1455</v>
      </c>
      <c r="D9" s="273">
        <v>1980</v>
      </c>
      <c r="E9" s="44"/>
      <c r="F9" s="202">
        <v>14632</v>
      </c>
      <c r="G9" s="202">
        <v>468</v>
      </c>
      <c r="H9" s="202">
        <v>32126</v>
      </c>
      <c r="I9" s="202">
        <v>87236</v>
      </c>
      <c r="J9" s="202">
        <v>4218</v>
      </c>
      <c r="K9" s="202">
        <v>556</v>
      </c>
      <c r="L9" s="202">
        <v>580</v>
      </c>
      <c r="M9" s="202">
        <v>19114</v>
      </c>
      <c r="N9" s="202">
        <v>5432</v>
      </c>
      <c r="O9" s="202">
        <v>46322</v>
      </c>
      <c r="P9" s="249">
        <f t="shared" ref="P9" si="1">SUM(F9:O9)</f>
        <v>210684</v>
      </c>
      <c r="Q9" s="250">
        <f t="shared" ref="Q9" si="2">P9/10/C9</f>
        <v>14.48</v>
      </c>
      <c r="R9" s="251"/>
    </row>
    <row r="10" spans="2:23" ht="18.75" thickBot="1" x14ac:dyDescent="0.35">
      <c r="B10" s="245" t="s">
        <v>95</v>
      </c>
      <c r="C10" s="205"/>
      <c r="D10" s="273"/>
      <c r="E10" s="44"/>
      <c r="F10" s="204"/>
      <c r="G10" s="204"/>
      <c r="H10" s="204"/>
      <c r="I10" s="204"/>
      <c r="J10" s="204"/>
      <c r="K10" s="204"/>
      <c r="L10" s="204"/>
      <c r="M10" s="204"/>
      <c r="N10" s="204"/>
      <c r="O10" s="204"/>
      <c r="P10" s="249">
        <f t="shared" ref="P10:P48" si="3">SUM(F10:O10)</f>
        <v>0</v>
      </c>
      <c r="Q10" s="250" t="e">
        <f t="shared" ref="Q10:Q48" si="4">P10/10/C10</f>
        <v>#DIV/0!</v>
      </c>
      <c r="R10" s="252"/>
    </row>
    <row r="11" spans="2:23" ht="18.75" thickBot="1" x14ac:dyDescent="0.35">
      <c r="B11" s="245" t="s">
        <v>96</v>
      </c>
      <c r="C11" s="205"/>
      <c r="D11" s="273"/>
      <c r="E11" s="44"/>
      <c r="F11" s="204"/>
      <c r="G11" s="204"/>
      <c r="H11" s="204"/>
      <c r="I11" s="204"/>
      <c r="J11" s="204"/>
      <c r="K11" s="204"/>
      <c r="L11" s="204"/>
      <c r="M11" s="204"/>
      <c r="N11" s="204"/>
      <c r="O11" s="204"/>
      <c r="P11" s="249">
        <f t="shared" si="3"/>
        <v>0</v>
      </c>
      <c r="Q11" s="250" t="e">
        <f t="shared" si="4"/>
        <v>#DIV/0!</v>
      </c>
      <c r="R11" s="252"/>
    </row>
    <row r="12" spans="2:23" ht="18.75" thickBot="1" x14ac:dyDescent="0.35">
      <c r="B12" s="245" t="s">
        <v>97</v>
      </c>
      <c r="C12" s="205"/>
      <c r="D12" s="273"/>
      <c r="E12" s="44"/>
      <c r="F12" s="204"/>
      <c r="G12" s="204"/>
      <c r="H12" s="204"/>
      <c r="I12" s="204"/>
      <c r="J12" s="204"/>
      <c r="K12" s="204"/>
      <c r="L12" s="204"/>
      <c r="M12" s="204"/>
      <c r="N12" s="204"/>
      <c r="O12" s="204"/>
      <c r="P12" s="249">
        <f t="shared" si="3"/>
        <v>0</v>
      </c>
      <c r="Q12" s="250" t="e">
        <f t="shared" si="4"/>
        <v>#DIV/0!</v>
      </c>
      <c r="R12" s="252"/>
    </row>
    <row r="13" spans="2:23" ht="18.75" thickBot="1" x14ac:dyDescent="0.35">
      <c r="B13" s="245" t="s">
        <v>98</v>
      </c>
      <c r="C13" s="205"/>
      <c r="D13" s="273"/>
      <c r="E13" s="44"/>
      <c r="F13" s="204"/>
      <c r="G13" s="204"/>
      <c r="H13" s="204"/>
      <c r="I13" s="204"/>
      <c r="J13" s="204"/>
      <c r="K13" s="204"/>
      <c r="L13" s="204"/>
      <c r="M13" s="204"/>
      <c r="N13" s="204"/>
      <c r="O13" s="204"/>
      <c r="P13" s="249">
        <f t="shared" si="3"/>
        <v>0</v>
      </c>
      <c r="Q13" s="250" t="e">
        <f t="shared" si="4"/>
        <v>#DIV/0!</v>
      </c>
      <c r="R13" s="252"/>
    </row>
    <row r="14" spans="2:23" ht="18.75" thickBot="1" x14ac:dyDescent="0.35">
      <c r="B14" s="245" t="s">
        <v>99</v>
      </c>
      <c r="C14" s="205"/>
      <c r="D14" s="273"/>
      <c r="E14" s="44"/>
      <c r="F14" s="204"/>
      <c r="G14" s="204"/>
      <c r="H14" s="204"/>
      <c r="I14" s="204"/>
      <c r="J14" s="204"/>
      <c r="K14" s="204"/>
      <c r="L14" s="204"/>
      <c r="M14" s="204"/>
      <c r="N14" s="204"/>
      <c r="O14" s="204"/>
      <c r="P14" s="249">
        <f t="shared" si="3"/>
        <v>0</v>
      </c>
      <c r="Q14" s="250" t="e">
        <f t="shared" si="4"/>
        <v>#DIV/0!</v>
      </c>
      <c r="R14" s="252"/>
    </row>
    <row r="15" spans="2:23" ht="18.75" thickBot="1" x14ac:dyDescent="0.35">
      <c r="B15" s="245" t="s">
        <v>100</v>
      </c>
      <c r="C15" s="205"/>
      <c r="D15" s="273"/>
      <c r="E15" s="44"/>
      <c r="F15" s="204"/>
      <c r="G15" s="204"/>
      <c r="H15" s="204"/>
      <c r="I15" s="204"/>
      <c r="J15" s="204"/>
      <c r="K15" s="204"/>
      <c r="L15" s="204"/>
      <c r="M15" s="204"/>
      <c r="N15" s="204"/>
      <c r="O15" s="204"/>
      <c r="P15" s="249">
        <f t="shared" si="3"/>
        <v>0</v>
      </c>
      <c r="Q15" s="250" t="e">
        <f t="shared" si="4"/>
        <v>#DIV/0!</v>
      </c>
      <c r="R15" s="252"/>
    </row>
    <row r="16" spans="2:23" ht="18.75" thickBot="1" x14ac:dyDescent="0.35">
      <c r="B16" s="245" t="s">
        <v>101</v>
      </c>
      <c r="C16" s="205"/>
      <c r="D16" s="273"/>
      <c r="E16" s="44"/>
      <c r="F16" s="204"/>
      <c r="G16" s="204"/>
      <c r="H16" s="204"/>
      <c r="I16" s="204"/>
      <c r="J16" s="204"/>
      <c r="K16" s="204"/>
      <c r="L16" s="204"/>
      <c r="M16" s="204"/>
      <c r="N16" s="204"/>
      <c r="O16" s="204"/>
      <c r="P16" s="249">
        <f t="shared" si="3"/>
        <v>0</v>
      </c>
      <c r="Q16" s="250" t="e">
        <f t="shared" si="4"/>
        <v>#DIV/0!</v>
      </c>
      <c r="R16" s="252"/>
    </row>
    <row r="17" spans="2:18" ht="18.75" thickBot="1" x14ac:dyDescent="0.35">
      <c r="B17" s="245" t="s">
        <v>102</v>
      </c>
      <c r="C17" s="205"/>
      <c r="D17" s="273"/>
      <c r="E17" s="44"/>
      <c r="F17" s="204"/>
      <c r="G17" s="204"/>
      <c r="H17" s="204"/>
      <c r="I17" s="204"/>
      <c r="J17" s="204"/>
      <c r="K17" s="204"/>
      <c r="L17" s="204"/>
      <c r="M17" s="204"/>
      <c r="N17" s="204"/>
      <c r="O17" s="204"/>
      <c r="P17" s="249">
        <f t="shared" si="3"/>
        <v>0</v>
      </c>
      <c r="Q17" s="250" t="e">
        <f t="shared" si="4"/>
        <v>#DIV/0!</v>
      </c>
      <c r="R17" s="252"/>
    </row>
    <row r="18" spans="2:18" ht="18.75" thickBot="1" x14ac:dyDescent="0.35">
      <c r="B18" s="245" t="s">
        <v>103</v>
      </c>
      <c r="C18" s="205"/>
      <c r="D18" s="273"/>
      <c r="E18" s="44"/>
      <c r="F18" s="204"/>
      <c r="G18" s="204"/>
      <c r="H18" s="204"/>
      <c r="I18" s="204"/>
      <c r="J18" s="204"/>
      <c r="K18" s="204"/>
      <c r="L18" s="204"/>
      <c r="M18" s="204"/>
      <c r="N18" s="204"/>
      <c r="O18" s="204"/>
      <c r="P18" s="249">
        <f t="shared" si="3"/>
        <v>0</v>
      </c>
      <c r="Q18" s="250" t="e">
        <f t="shared" si="4"/>
        <v>#DIV/0!</v>
      </c>
      <c r="R18" s="252"/>
    </row>
    <row r="19" spans="2:18" ht="18.75" thickBot="1" x14ac:dyDescent="0.35">
      <c r="B19" s="245" t="s">
        <v>104</v>
      </c>
      <c r="C19" s="205"/>
      <c r="D19" s="273"/>
      <c r="E19" s="44"/>
      <c r="F19" s="204"/>
      <c r="G19" s="204"/>
      <c r="H19" s="204"/>
      <c r="I19" s="204"/>
      <c r="J19" s="204"/>
      <c r="K19" s="204"/>
      <c r="L19" s="204"/>
      <c r="M19" s="204"/>
      <c r="N19" s="204"/>
      <c r="O19" s="204"/>
      <c r="P19" s="249">
        <f t="shared" si="3"/>
        <v>0</v>
      </c>
      <c r="Q19" s="250" t="e">
        <f t="shared" si="4"/>
        <v>#DIV/0!</v>
      </c>
      <c r="R19" s="252"/>
    </row>
    <row r="20" spans="2:18" ht="18.75" thickBot="1" x14ac:dyDescent="0.35">
      <c r="B20" s="245" t="s">
        <v>105</v>
      </c>
      <c r="C20" s="205"/>
      <c r="D20" s="273"/>
      <c r="E20" s="44"/>
      <c r="F20" s="204"/>
      <c r="G20" s="204"/>
      <c r="H20" s="204"/>
      <c r="I20" s="204"/>
      <c r="J20" s="204"/>
      <c r="K20" s="204"/>
      <c r="L20" s="204"/>
      <c r="M20" s="204"/>
      <c r="N20" s="204"/>
      <c r="O20" s="204"/>
      <c r="P20" s="249">
        <f t="shared" si="3"/>
        <v>0</v>
      </c>
      <c r="Q20" s="250" t="e">
        <f t="shared" si="4"/>
        <v>#DIV/0!</v>
      </c>
      <c r="R20" s="252"/>
    </row>
    <row r="21" spans="2:18" ht="18.75" thickBot="1" x14ac:dyDescent="0.35">
      <c r="B21" s="245" t="s">
        <v>106</v>
      </c>
      <c r="C21" s="205"/>
      <c r="D21" s="273"/>
      <c r="E21" s="44"/>
      <c r="F21" s="204"/>
      <c r="G21" s="204"/>
      <c r="H21" s="204"/>
      <c r="I21" s="204"/>
      <c r="J21" s="204"/>
      <c r="K21" s="204"/>
      <c r="L21" s="204"/>
      <c r="M21" s="204"/>
      <c r="N21" s="204"/>
      <c r="O21" s="204"/>
      <c r="P21" s="249">
        <f t="shared" si="3"/>
        <v>0</v>
      </c>
      <c r="Q21" s="250" t="e">
        <f t="shared" si="4"/>
        <v>#DIV/0!</v>
      </c>
      <c r="R21" s="252"/>
    </row>
    <row r="22" spans="2:18" ht="18.75" thickBot="1" x14ac:dyDescent="0.35">
      <c r="B22" s="245" t="s">
        <v>107</v>
      </c>
      <c r="C22" s="205"/>
      <c r="D22" s="273"/>
      <c r="E22" s="44"/>
      <c r="F22" s="204"/>
      <c r="G22" s="204"/>
      <c r="H22" s="204"/>
      <c r="I22" s="204"/>
      <c r="J22" s="204"/>
      <c r="K22" s="204"/>
      <c r="L22" s="204"/>
      <c r="M22" s="204"/>
      <c r="N22" s="204"/>
      <c r="O22" s="204"/>
      <c r="P22" s="249">
        <f t="shared" si="3"/>
        <v>0</v>
      </c>
      <c r="Q22" s="250" t="e">
        <f t="shared" si="4"/>
        <v>#DIV/0!</v>
      </c>
      <c r="R22" s="252"/>
    </row>
    <row r="23" spans="2:18" ht="18.75" thickBot="1" x14ac:dyDescent="0.35">
      <c r="B23" s="245" t="s">
        <v>108</v>
      </c>
      <c r="C23" s="205"/>
      <c r="D23" s="273"/>
      <c r="E23" s="44"/>
      <c r="F23" s="204"/>
      <c r="G23" s="204"/>
      <c r="H23" s="204"/>
      <c r="I23" s="204"/>
      <c r="J23" s="204"/>
      <c r="K23" s="204"/>
      <c r="L23" s="204"/>
      <c r="M23" s="204"/>
      <c r="N23" s="204"/>
      <c r="O23" s="204"/>
      <c r="P23" s="249">
        <f t="shared" si="3"/>
        <v>0</v>
      </c>
      <c r="Q23" s="250" t="e">
        <f t="shared" si="4"/>
        <v>#DIV/0!</v>
      </c>
      <c r="R23" s="252"/>
    </row>
    <row r="24" spans="2:18" ht="18.75" thickBot="1" x14ac:dyDescent="0.35">
      <c r="B24" s="245" t="s">
        <v>109</v>
      </c>
      <c r="C24" s="205"/>
      <c r="D24" s="273"/>
      <c r="E24" s="44"/>
      <c r="F24" s="204"/>
      <c r="G24" s="204"/>
      <c r="H24" s="204"/>
      <c r="I24" s="204"/>
      <c r="J24" s="204"/>
      <c r="K24" s="204"/>
      <c r="L24" s="204"/>
      <c r="M24" s="204"/>
      <c r="N24" s="204"/>
      <c r="O24" s="204"/>
      <c r="P24" s="249">
        <f t="shared" si="3"/>
        <v>0</v>
      </c>
      <c r="Q24" s="250" t="e">
        <f t="shared" si="4"/>
        <v>#DIV/0!</v>
      </c>
      <c r="R24" s="252"/>
    </row>
    <row r="25" spans="2:18" ht="18.75" thickBot="1" x14ac:dyDescent="0.35">
      <c r="B25" s="245" t="s">
        <v>110</v>
      </c>
      <c r="C25" s="205"/>
      <c r="D25" s="273"/>
      <c r="E25" s="44"/>
      <c r="F25" s="204"/>
      <c r="G25" s="204"/>
      <c r="H25" s="204"/>
      <c r="I25" s="204"/>
      <c r="J25" s="204"/>
      <c r="K25" s="204"/>
      <c r="L25" s="204"/>
      <c r="M25" s="204"/>
      <c r="N25" s="204"/>
      <c r="O25" s="204"/>
      <c r="P25" s="249">
        <f t="shared" si="3"/>
        <v>0</v>
      </c>
      <c r="Q25" s="250" t="e">
        <f t="shared" si="4"/>
        <v>#DIV/0!</v>
      </c>
      <c r="R25" s="252"/>
    </row>
    <row r="26" spans="2:18" ht="18.75" thickBot="1" x14ac:dyDescent="0.35">
      <c r="B26" s="245" t="s">
        <v>111</v>
      </c>
      <c r="C26" s="205"/>
      <c r="D26" s="273"/>
      <c r="E26" s="44"/>
      <c r="F26" s="204"/>
      <c r="G26" s="204"/>
      <c r="H26" s="204"/>
      <c r="I26" s="204"/>
      <c r="J26" s="204"/>
      <c r="K26" s="204"/>
      <c r="L26" s="204"/>
      <c r="M26" s="204"/>
      <c r="N26" s="204"/>
      <c r="O26" s="204"/>
      <c r="P26" s="249">
        <f t="shared" si="3"/>
        <v>0</v>
      </c>
      <c r="Q26" s="250" t="e">
        <f t="shared" si="4"/>
        <v>#DIV/0!</v>
      </c>
      <c r="R26" s="252"/>
    </row>
    <row r="27" spans="2:18" ht="18.75" thickBot="1" x14ac:dyDescent="0.35">
      <c r="B27" s="245" t="s">
        <v>112</v>
      </c>
      <c r="C27" s="205"/>
      <c r="D27" s="273"/>
      <c r="E27" s="44"/>
      <c r="F27" s="204"/>
      <c r="G27" s="204"/>
      <c r="H27" s="204"/>
      <c r="I27" s="204"/>
      <c r="J27" s="204"/>
      <c r="K27" s="204"/>
      <c r="L27" s="204"/>
      <c r="M27" s="204"/>
      <c r="N27" s="204"/>
      <c r="O27" s="204"/>
      <c r="P27" s="249">
        <f t="shared" si="3"/>
        <v>0</v>
      </c>
      <c r="Q27" s="250" t="e">
        <f t="shared" si="4"/>
        <v>#DIV/0!</v>
      </c>
      <c r="R27" s="252"/>
    </row>
    <row r="28" spans="2:18" ht="18.75" thickBot="1" x14ac:dyDescent="0.35">
      <c r="B28" s="245" t="s">
        <v>113</v>
      </c>
      <c r="C28" s="205"/>
      <c r="D28" s="273"/>
      <c r="E28" s="44"/>
      <c r="F28" s="204"/>
      <c r="G28" s="204"/>
      <c r="H28" s="204"/>
      <c r="I28" s="204"/>
      <c r="J28" s="204"/>
      <c r="K28" s="204"/>
      <c r="L28" s="204"/>
      <c r="M28" s="204"/>
      <c r="N28" s="204"/>
      <c r="O28" s="204"/>
      <c r="P28" s="249">
        <f t="shared" si="3"/>
        <v>0</v>
      </c>
      <c r="Q28" s="250" t="e">
        <f t="shared" si="4"/>
        <v>#DIV/0!</v>
      </c>
      <c r="R28" s="252"/>
    </row>
    <row r="29" spans="2:18" ht="18.75" thickBot="1" x14ac:dyDescent="0.35">
      <c r="B29" s="245" t="s">
        <v>114</v>
      </c>
      <c r="C29" s="205"/>
      <c r="D29" s="273"/>
      <c r="E29" s="44"/>
      <c r="F29" s="204"/>
      <c r="G29" s="204"/>
      <c r="H29" s="204"/>
      <c r="I29" s="204"/>
      <c r="J29" s="204"/>
      <c r="K29" s="204"/>
      <c r="L29" s="204"/>
      <c r="M29" s="204"/>
      <c r="N29" s="204"/>
      <c r="O29" s="204"/>
      <c r="P29" s="249">
        <f t="shared" si="3"/>
        <v>0</v>
      </c>
      <c r="Q29" s="250" t="e">
        <f t="shared" si="4"/>
        <v>#DIV/0!</v>
      </c>
      <c r="R29" s="252"/>
    </row>
    <row r="30" spans="2:18" ht="18.75" thickBot="1" x14ac:dyDescent="0.35">
      <c r="B30" s="245" t="s">
        <v>115</v>
      </c>
      <c r="C30" s="205"/>
      <c r="D30" s="273"/>
      <c r="E30" s="44"/>
      <c r="F30" s="204"/>
      <c r="G30" s="204"/>
      <c r="H30" s="204"/>
      <c r="I30" s="204"/>
      <c r="J30" s="204"/>
      <c r="K30" s="204"/>
      <c r="L30" s="204"/>
      <c r="M30" s="204"/>
      <c r="N30" s="204"/>
      <c r="O30" s="204"/>
      <c r="P30" s="249">
        <f t="shared" si="3"/>
        <v>0</v>
      </c>
      <c r="Q30" s="250" t="e">
        <f t="shared" si="4"/>
        <v>#DIV/0!</v>
      </c>
      <c r="R30" s="252"/>
    </row>
    <row r="31" spans="2:18" ht="18.75" thickBot="1" x14ac:dyDescent="0.35">
      <c r="B31" s="245" t="s">
        <v>116</v>
      </c>
      <c r="C31" s="205"/>
      <c r="D31" s="273"/>
      <c r="E31" s="44"/>
      <c r="F31" s="204"/>
      <c r="G31" s="204"/>
      <c r="H31" s="204"/>
      <c r="I31" s="204"/>
      <c r="J31" s="204"/>
      <c r="K31" s="204"/>
      <c r="L31" s="204"/>
      <c r="M31" s="204"/>
      <c r="N31" s="204"/>
      <c r="O31" s="204"/>
      <c r="P31" s="249">
        <f t="shared" si="3"/>
        <v>0</v>
      </c>
      <c r="Q31" s="250" t="e">
        <f t="shared" si="4"/>
        <v>#DIV/0!</v>
      </c>
      <c r="R31" s="252"/>
    </row>
    <row r="32" spans="2:18" ht="18.75" thickBot="1" x14ac:dyDescent="0.35">
      <c r="B32" s="245" t="s">
        <v>117</v>
      </c>
      <c r="C32" s="205"/>
      <c r="D32" s="273"/>
      <c r="E32" s="44"/>
      <c r="F32" s="204"/>
      <c r="G32" s="204"/>
      <c r="H32" s="204"/>
      <c r="I32" s="204"/>
      <c r="J32" s="204"/>
      <c r="K32" s="204"/>
      <c r="L32" s="204"/>
      <c r="M32" s="204"/>
      <c r="N32" s="204"/>
      <c r="O32" s="204"/>
      <c r="P32" s="249">
        <f t="shared" si="3"/>
        <v>0</v>
      </c>
      <c r="Q32" s="250" t="e">
        <f t="shared" si="4"/>
        <v>#DIV/0!</v>
      </c>
      <c r="R32" s="252"/>
    </row>
    <row r="33" spans="2:18" ht="18.75" thickBot="1" x14ac:dyDescent="0.35">
      <c r="B33" s="245" t="s">
        <v>118</v>
      </c>
      <c r="C33" s="205"/>
      <c r="D33" s="273"/>
      <c r="E33" s="44"/>
      <c r="F33" s="204"/>
      <c r="G33" s="204"/>
      <c r="H33" s="204"/>
      <c r="I33" s="204"/>
      <c r="J33" s="204"/>
      <c r="K33" s="204"/>
      <c r="L33" s="204"/>
      <c r="M33" s="204"/>
      <c r="N33" s="204"/>
      <c r="O33" s="204"/>
      <c r="P33" s="249">
        <f t="shared" si="3"/>
        <v>0</v>
      </c>
      <c r="Q33" s="250" t="e">
        <f t="shared" si="4"/>
        <v>#DIV/0!</v>
      </c>
      <c r="R33" s="252"/>
    </row>
    <row r="34" spans="2:18" ht="18.75" thickBot="1" x14ac:dyDescent="0.35">
      <c r="B34" s="245" t="s">
        <v>119</v>
      </c>
      <c r="C34" s="205"/>
      <c r="D34" s="273"/>
      <c r="E34" s="44"/>
      <c r="F34" s="204"/>
      <c r="G34" s="204"/>
      <c r="H34" s="204"/>
      <c r="I34" s="204"/>
      <c r="J34" s="204"/>
      <c r="K34" s="204"/>
      <c r="L34" s="204"/>
      <c r="M34" s="204"/>
      <c r="N34" s="204"/>
      <c r="O34" s="204"/>
      <c r="P34" s="249">
        <f t="shared" si="3"/>
        <v>0</v>
      </c>
      <c r="Q34" s="250" t="e">
        <f t="shared" si="4"/>
        <v>#DIV/0!</v>
      </c>
      <c r="R34" s="252"/>
    </row>
    <row r="35" spans="2:18" ht="18.75" thickBot="1" x14ac:dyDescent="0.35">
      <c r="B35" s="245" t="s">
        <v>120</v>
      </c>
      <c r="C35" s="205"/>
      <c r="D35" s="273"/>
      <c r="E35" s="44"/>
      <c r="F35" s="204"/>
      <c r="G35" s="204"/>
      <c r="H35" s="204"/>
      <c r="I35" s="204"/>
      <c r="J35" s="204"/>
      <c r="K35" s="204"/>
      <c r="L35" s="204"/>
      <c r="M35" s="204"/>
      <c r="N35" s="204"/>
      <c r="O35" s="204"/>
      <c r="P35" s="249">
        <f t="shared" si="3"/>
        <v>0</v>
      </c>
      <c r="Q35" s="250" t="e">
        <f t="shared" si="4"/>
        <v>#DIV/0!</v>
      </c>
      <c r="R35" s="252"/>
    </row>
    <row r="36" spans="2:18" ht="18.75" thickBot="1" x14ac:dyDescent="0.35">
      <c r="B36" s="245" t="s">
        <v>121</v>
      </c>
      <c r="C36" s="205"/>
      <c r="D36" s="273"/>
      <c r="E36" s="44"/>
      <c r="F36" s="204"/>
      <c r="G36" s="204"/>
      <c r="H36" s="204"/>
      <c r="I36" s="204"/>
      <c r="J36" s="204"/>
      <c r="K36" s="204"/>
      <c r="L36" s="204"/>
      <c r="M36" s="204"/>
      <c r="N36" s="204"/>
      <c r="O36" s="204"/>
      <c r="P36" s="249">
        <f t="shared" si="3"/>
        <v>0</v>
      </c>
      <c r="Q36" s="250" t="e">
        <f t="shared" si="4"/>
        <v>#DIV/0!</v>
      </c>
      <c r="R36" s="252"/>
    </row>
    <row r="37" spans="2:18" ht="18.75" thickBot="1" x14ac:dyDescent="0.35">
      <c r="B37" s="245" t="s">
        <v>122</v>
      </c>
      <c r="C37" s="205"/>
      <c r="D37" s="273"/>
      <c r="E37" s="44"/>
      <c r="F37" s="204"/>
      <c r="G37" s="204"/>
      <c r="H37" s="204"/>
      <c r="I37" s="204"/>
      <c r="J37" s="204"/>
      <c r="K37" s="204"/>
      <c r="L37" s="204"/>
      <c r="M37" s="204"/>
      <c r="N37" s="204"/>
      <c r="O37" s="204"/>
      <c r="P37" s="249">
        <f t="shared" si="3"/>
        <v>0</v>
      </c>
      <c r="Q37" s="250" t="e">
        <f t="shared" si="4"/>
        <v>#DIV/0!</v>
      </c>
      <c r="R37" s="252"/>
    </row>
    <row r="38" spans="2:18" ht="18.75" thickBot="1" x14ac:dyDescent="0.35">
      <c r="B38" s="245" t="s">
        <v>123</v>
      </c>
      <c r="C38" s="205"/>
      <c r="D38" s="273"/>
      <c r="E38" s="44"/>
      <c r="F38" s="204"/>
      <c r="G38" s="204"/>
      <c r="H38" s="204"/>
      <c r="I38" s="204"/>
      <c r="J38" s="204"/>
      <c r="K38" s="204"/>
      <c r="L38" s="204"/>
      <c r="M38" s="204"/>
      <c r="N38" s="204"/>
      <c r="O38" s="204"/>
      <c r="P38" s="249">
        <f t="shared" si="3"/>
        <v>0</v>
      </c>
      <c r="Q38" s="250" t="e">
        <f t="shared" si="4"/>
        <v>#DIV/0!</v>
      </c>
      <c r="R38" s="252"/>
    </row>
    <row r="39" spans="2:18" ht="18.75" thickBot="1" x14ac:dyDescent="0.35">
      <c r="B39" s="245" t="s">
        <v>124</v>
      </c>
      <c r="C39" s="205"/>
      <c r="D39" s="273"/>
      <c r="E39" s="44"/>
      <c r="F39" s="204"/>
      <c r="G39" s="204"/>
      <c r="H39" s="204"/>
      <c r="I39" s="204"/>
      <c r="J39" s="204"/>
      <c r="K39" s="204"/>
      <c r="L39" s="204"/>
      <c r="M39" s="204"/>
      <c r="N39" s="204"/>
      <c r="O39" s="204"/>
      <c r="P39" s="249">
        <f t="shared" si="3"/>
        <v>0</v>
      </c>
      <c r="Q39" s="250" t="e">
        <f t="shared" si="4"/>
        <v>#DIV/0!</v>
      </c>
      <c r="R39" s="252"/>
    </row>
    <row r="40" spans="2:18" ht="18.75" thickBot="1" x14ac:dyDescent="0.35">
      <c r="B40" s="245" t="s">
        <v>125</v>
      </c>
      <c r="C40" s="205"/>
      <c r="D40" s="273"/>
      <c r="E40" s="44"/>
      <c r="F40" s="204"/>
      <c r="G40" s="204"/>
      <c r="H40" s="204"/>
      <c r="I40" s="204"/>
      <c r="J40" s="204"/>
      <c r="K40" s="204"/>
      <c r="L40" s="204"/>
      <c r="M40" s="204"/>
      <c r="N40" s="204"/>
      <c r="O40" s="204"/>
      <c r="P40" s="249">
        <f t="shared" si="3"/>
        <v>0</v>
      </c>
      <c r="Q40" s="250" t="e">
        <f t="shared" si="4"/>
        <v>#DIV/0!</v>
      </c>
      <c r="R40" s="252"/>
    </row>
    <row r="41" spans="2:18" ht="18.75" thickBot="1" x14ac:dyDescent="0.35">
      <c r="B41" s="245" t="s">
        <v>126</v>
      </c>
      <c r="C41" s="205"/>
      <c r="D41" s="273"/>
      <c r="E41" s="44"/>
      <c r="F41" s="204"/>
      <c r="G41" s="204"/>
      <c r="H41" s="204"/>
      <c r="I41" s="204"/>
      <c r="J41" s="204"/>
      <c r="K41" s="204"/>
      <c r="L41" s="204"/>
      <c r="M41" s="204"/>
      <c r="N41" s="204"/>
      <c r="O41" s="204"/>
      <c r="P41" s="249">
        <f t="shared" si="3"/>
        <v>0</v>
      </c>
      <c r="Q41" s="250" t="e">
        <f t="shared" si="4"/>
        <v>#DIV/0!</v>
      </c>
      <c r="R41" s="252"/>
    </row>
    <row r="42" spans="2:18" ht="18.75" thickBot="1" x14ac:dyDescent="0.35">
      <c r="B42" s="245" t="s">
        <v>127</v>
      </c>
      <c r="C42" s="205"/>
      <c r="D42" s="273"/>
      <c r="E42" s="44"/>
      <c r="F42" s="204"/>
      <c r="G42" s="204"/>
      <c r="H42" s="204"/>
      <c r="I42" s="204"/>
      <c r="J42" s="204"/>
      <c r="K42" s="204"/>
      <c r="L42" s="204"/>
      <c r="M42" s="204"/>
      <c r="N42" s="204"/>
      <c r="O42" s="204"/>
      <c r="P42" s="249">
        <f t="shared" si="3"/>
        <v>0</v>
      </c>
      <c r="Q42" s="250" t="e">
        <f t="shared" si="4"/>
        <v>#DIV/0!</v>
      </c>
      <c r="R42" s="252"/>
    </row>
    <row r="43" spans="2:18" ht="18.75" thickBot="1" x14ac:dyDescent="0.35">
      <c r="B43" s="245" t="s">
        <v>128</v>
      </c>
      <c r="C43" s="205"/>
      <c r="D43" s="273"/>
      <c r="E43" s="44"/>
      <c r="F43" s="204"/>
      <c r="G43" s="204"/>
      <c r="H43" s="204"/>
      <c r="I43" s="204"/>
      <c r="J43" s="204"/>
      <c r="K43" s="204"/>
      <c r="L43" s="204"/>
      <c r="M43" s="204"/>
      <c r="N43" s="204"/>
      <c r="O43" s="204"/>
      <c r="P43" s="249">
        <f t="shared" si="3"/>
        <v>0</v>
      </c>
      <c r="Q43" s="250" t="e">
        <f t="shared" si="4"/>
        <v>#DIV/0!</v>
      </c>
      <c r="R43" s="252"/>
    </row>
    <row r="44" spans="2:18" ht="18.75" thickBot="1" x14ac:dyDescent="0.35">
      <c r="B44" s="245" t="s">
        <v>129</v>
      </c>
      <c r="C44" s="205"/>
      <c r="D44" s="273"/>
      <c r="E44" s="44"/>
      <c r="F44" s="204"/>
      <c r="G44" s="204"/>
      <c r="H44" s="204"/>
      <c r="I44" s="204"/>
      <c r="J44" s="204"/>
      <c r="K44" s="204"/>
      <c r="L44" s="204"/>
      <c r="M44" s="204"/>
      <c r="N44" s="204"/>
      <c r="O44" s="204"/>
      <c r="P44" s="249">
        <f t="shared" si="3"/>
        <v>0</v>
      </c>
      <c r="Q44" s="250" t="e">
        <f t="shared" si="4"/>
        <v>#DIV/0!</v>
      </c>
      <c r="R44" s="252"/>
    </row>
    <row r="45" spans="2:18" ht="18.75" thickBot="1" x14ac:dyDescent="0.35">
      <c r="B45" s="245" t="s">
        <v>130</v>
      </c>
      <c r="C45" s="205"/>
      <c r="D45" s="273"/>
      <c r="E45" s="44"/>
      <c r="F45" s="204"/>
      <c r="G45" s="204"/>
      <c r="H45" s="204"/>
      <c r="I45" s="204"/>
      <c r="J45" s="204"/>
      <c r="K45" s="204"/>
      <c r="L45" s="204"/>
      <c r="M45" s="204"/>
      <c r="N45" s="204"/>
      <c r="O45" s="204"/>
      <c r="P45" s="249">
        <f t="shared" si="3"/>
        <v>0</v>
      </c>
      <c r="Q45" s="250" t="e">
        <f t="shared" si="4"/>
        <v>#DIV/0!</v>
      </c>
      <c r="R45" s="252"/>
    </row>
    <row r="46" spans="2:18" ht="18.75" thickBot="1" x14ac:dyDescent="0.35">
      <c r="B46" s="245" t="s">
        <v>131</v>
      </c>
      <c r="C46" s="205"/>
      <c r="D46" s="273"/>
      <c r="E46" s="44"/>
      <c r="F46" s="204"/>
      <c r="G46" s="204"/>
      <c r="H46" s="204"/>
      <c r="I46" s="204"/>
      <c r="J46" s="204"/>
      <c r="K46" s="204"/>
      <c r="L46" s="204"/>
      <c r="M46" s="204"/>
      <c r="N46" s="204"/>
      <c r="O46" s="204"/>
      <c r="P46" s="249">
        <f t="shared" si="3"/>
        <v>0</v>
      </c>
      <c r="Q46" s="250" t="e">
        <f t="shared" si="4"/>
        <v>#DIV/0!</v>
      </c>
      <c r="R46" s="252"/>
    </row>
    <row r="47" spans="2:18" ht="18.75" thickBot="1" x14ac:dyDescent="0.35">
      <c r="B47" s="245" t="s">
        <v>132</v>
      </c>
      <c r="C47" s="205"/>
      <c r="D47" s="273"/>
      <c r="E47" s="44"/>
      <c r="F47" s="204"/>
      <c r="G47" s="204"/>
      <c r="H47" s="204"/>
      <c r="I47" s="204"/>
      <c r="J47" s="204"/>
      <c r="K47" s="204"/>
      <c r="L47" s="204"/>
      <c r="M47" s="204"/>
      <c r="N47" s="204"/>
      <c r="O47" s="204"/>
      <c r="P47" s="249">
        <f t="shared" si="3"/>
        <v>0</v>
      </c>
      <c r="Q47" s="250" t="e">
        <f t="shared" si="4"/>
        <v>#DIV/0!</v>
      </c>
      <c r="R47" s="252"/>
    </row>
    <row r="48" spans="2:18" ht="18.75" thickBot="1" x14ac:dyDescent="0.35">
      <c r="B48" s="245" t="s">
        <v>133</v>
      </c>
      <c r="C48" s="205"/>
      <c r="D48" s="273"/>
      <c r="E48" s="44"/>
      <c r="F48" s="204"/>
      <c r="G48" s="204"/>
      <c r="H48" s="204"/>
      <c r="I48" s="204"/>
      <c r="J48" s="204"/>
      <c r="K48" s="204"/>
      <c r="L48" s="204"/>
      <c r="M48" s="204"/>
      <c r="N48" s="204"/>
      <c r="O48" s="204"/>
      <c r="P48" s="249">
        <f t="shared" si="3"/>
        <v>0</v>
      </c>
      <c r="Q48" s="250" t="e">
        <f t="shared" si="4"/>
        <v>#DIV/0!</v>
      </c>
      <c r="R48" s="252"/>
    </row>
    <row r="49" spans="2:20" s="44" customFormat="1" thickBot="1" x14ac:dyDescent="0.35">
      <c r="F49" s="203"/>
      <c r="T49" s="224"/>
    </row>
    <row r="50" spans="2:20" ht="18.75" thickBot="1" x14ac:dyDescent="0.35">
      <c r="B50" s="245" t="s">
        <v>33</v>
      </c>
      <c r="C50" s="196">
        <f>SUM(C9:C49)</f>
        <v>1455</v>
      </c>
      <c r="D50" s="196"/>
      <c r="E50" s="44"/>
      <c r="F50" s="207">
        <f t="shared" ref="F50:P50" si="5">SUM(F9:F49)</f>
        <v>14632</v>
      </c>
      <c r="G50" s="207">
        <f t="shared" si="5"/>
        <v>468</v>
      </c>
      <c r="H50" s="207">
        <f t="shared" si="5"/>
        <v>32126</v>
      </c>
      <c r="I50" s="207">
        <f t="shared" si="5"/>
        <v>87236</v>
      </c>
      <c r="J50" s="207">
        <f t="shared" si="5"/>
        <v>4218</v>
      </c>
      <c r="K50" s="207">
        <f t="shared" si="5"/>
        <v>556</v>
      </c>
      <c r="L50" s="207">
        <f t="shared" si="5"/>
        <v>580</v>
      </c>
      <c r="M50" s="207">
        <f t="shared" si="5"/>
        <v>19114</v>
      </c>
      <c r="N50" s="207">
        <f t="shared" si="5"/>
        <v>5432</v>
      </c>
      <c r="O50" s="207">
        <f t="shared" si="5"/>
        <v>46322</v>
      </c>
      <c r="P50" s="207">
        <f t="shared" si="5"/>
        <v>210684</v>
      </c>
      <c r="Q50" s="206">
        <f>P50/C50/10</f>
        <v>14.48</v>
      </c>
      <c r="R50" s="206"/>
    </row>
    <row r="51" spans="2:20" s="44" customFormat="1" ht="15" x14ac:dyDescent="0.3">
      <c r="F51" s="203"/>
      <c r="T51" s="224"/>
    </row>
    <row r="52" spans="2:20" s="44" customFormat="1" ht="18.75" x14ac:dyDescent="0.3">
      <c r="B52" s="208" t="s">
        <v>72</v>
      </c>
      <c r="T52" s="224"/>
    </row>
    <row r="53" spans="2:20" ht="16.5" thickBot="1" x14ac:dyDescent="0.35">
      <c r="B53" s="210" t="str">
        <f t="shared" ref="B53:C56" si="6">B8</f>
        <v>Naam school :</v>
      </c>
      <c r="C53" s="52" t="str">
        <f t="shared" si="6"/>
        <v>Capaciteit</v>
      </c>
      <c r="D53" s="52" t="str">
        <f>D8</f>
        <v>Bouwjaar</v>
      </c>
      <c r="E53" s="44"/>
      <c r="F53" s="52">
        <f t="shared" ref="F53:Q53" si="7">F8</f>
        <v>2015</v>
      </c>
      <c r="G53" s="52">
        <f t="shared" si="7"/>
        <v>2016</v>
      </c>
      <c r="H53" s="52">
        <f t="shared" si="7"/>
        <v>2017</v>
      </c>
      <c r="I53" s="52">
        <f t="shared" si="7"/>
        <v>2018</v>
      </c>
      <c r="J53" s="52">
        <f t="shared" si="7"/>
        <v>2019</v>
      </c>
      <c r="K53" s="52">
        <f t="shared" si="7"/>
        <v>2020</v>
      </c>
      <c r="L53" s="52">
        <f t="shared" si="7"/>
        <v>2021</v>
      </c>
      <c r="M53" s="52">
        <f t="shared" si="7"/>
        <v>2022</v>
      </c>
      <c r="N53" s="52">
        <f t="shared" si="7"/>
        <v>2023</v>
      </c>
      <c r="O53" s="52">
        <f t="shared" si="7"/>
        <v>2024</v>
      </c>
      <c r="P53" s="52" t="str">
        <f t="shared" si="7"/>
        <v>Totaal</v>
      </c>
      <c r="Q53" s="52" t="str">
        <f t="shared" si="7"/>
        <v>€ /m² /jaar</v>
      </c>
      <c r="R53" s="52"/>
    </row>
    <row r="54" spans="2:20" ht="18.75" thickBot="1" x14ac:dyDescent="0.35">
      <c r="B54" s="245" t="str">
        <f t="shared" si="6"/>
        <v>De Groene Vlinder</v>
      </c>
      <c r="C54" s="205">
        <v>1455</v>
      </c>
      <c r="D54" s="273">
        <v>1980</v>
      </c>
      <c r="E54" s="44"/>
      <c r="F54" s="202">
        <v>9021</v>
      </c>
      <c r="G54" s="202">
        <v>0</v>
      </c>
      <c r="H54" s="202">
        <v>49321</v>
      </c>
      <c r="I54" s="202">
        <v>92932</v>
      </c>
      <c r="J54" s="202">
        <v>0</v>
      </c>
      <c r="K54" s="202">
        <v>0</v>
      </c>
      <c r="L54" s="202">
        <v>12865</v>
      </c>
      <c r="M54" s="202">
        <v>33855</v>
      </c>
      <c r="N54" s="202"/>
      <c r="O54" s="202">
        <v>11421</v>
      </c>
      <c r="P54" s="249">
        <f t="shared" ref="P54" si="8">SUM(F54:O54)</f>
        <v>209415</v>
      </c>
      <c r="Q54" s="250">
        <f t="shared" ref="Q54" si="9">P54/10/C54</f>
        <v>14.39278350515464</v>
      </c>
      <c r="R54" s="251"/>
    </row>
    <row r="55" spans="2:20" ht="18.75" thickBot="1" x14ac:dyDescent="0.35">
      <c r="B55" s="245" t="str">
        <f t="shared" si="6"/>
        <v>School 2</v>
      </c>
      <c r="C55" s="205"/>
      <c r="D55" s="273"/>
      <c r="E55" s="44"/>
      <c r="F55" s="204"/>
      <c r="G55" s="204"/>
      <c r="H55" s="204"/>
      <c r="I55" s="204"/>
      <c r="J55" s="204"/>
      <c r="K55" s="204"/>
      <c r="L55" s="204"/>
      <c r="M55" s="204"/>
      <c r="N55" s="204"/>
      <c r="O55" s="204"/>
      <c r="P55" s="249">
        <f t="shared" ref="P55:P93" si="10">SUM(F55:O55)</f>
        <v>0</v>
      </c>
      <c r="Q55" s="250" t="e">
        <f t="shared" ref="Q55:Q93" si="11">P55/10/C55</f>
        <v>#DIV/0!</v>
      </c>
      <c r="R55" s="252"/>
    </row>
    <row r="56" spans="2:20" ht="18.75" thickBot="1" x14ac:dyDescent="0.35">
      <c r="B56" s="245" t="str">
        <f t="shared" si="6"/>
        <v>School 3</v>
      </c>
      <c r="C56" s="205"/>
      <c r="D56" s="273"/>
      <c r="E56" s="44"/>
      <c r="F56" s="204"/>
      <c r="G56" s="204"/>
      <c r="H56" s="204"/>
      <c r="I56" s="204"/>
      <c r="J56" s="204"/>
      <c r="K56" s="204"/>
      <c r="L56" s="204"/>
      <c r="M56" s="204"/>
      <c r="N56" s="204"/>
      <c r="O56" s="204"/>
      <c r="P56" s="249">
        <f t="shared" si="10"/>
        <v>0</v>
      </c>
      <c r="Q56" s="250" t="e">
        <f t="shared" si="11"/>
        <v>#DIV/0!</v>
      </c>
      <c r="R56" s="252"/>
    </row>
    <row r="57" spans="2:20" ht="18.75" thickBot="1" x14ac:dyDescent="0.35">
      <c r="B57" s="245" t="str">
        <f t="shared" ref="B57:B93" si="12">B12</f>
        <v>School 4</v>
      </c>
      <c r="C57" s="205"/>
      <c r="D57" s="273"/>
      <c r="E57" s="44"/>
      <c r="F57" s="204"/>
      <c r="G57" s="204"/>
      <c r="H57" s="204"/>
      <c r="I57" s="204"/>
      <c r="J57" s="204"/>
      <c r="K57" s="204"/>
      <c r="L57" s="204"/>
      <c r="M57" s="204"/>
      <c r="N57" s="204"/>
      <c r="O57" s="204"/>
      <c r="P57" s="249">
        <f t="shared" si="10"/>
        <v>0</v>
      </c>
      <c r="Q57" s="250" t="e">
        <f t="shared" si="11"/>
        <v>#DIV/0!</v>
      </c>
      <c r="R57" s="252"/>
    </row>
    <row r="58" spans="2:20" ht="18.75" thickBot="1" x14ac:dyDescent="0.35">
      <c r="B58" s="245" t="str">
        <f t="shared" si="12"/>
        <v>School 5</v>
      </c>
      <c r="C58" s="205"/>
      <c r="D58" s="273"/>
      <c r="E58" s="44"/>
      <c r="F58" s="204"/>
      <c r="G58" s="204"/>
      <c r="H58" s="204"/>
      <c r="I58" s="204"/>
      <c r="J58" s="204"/>
      <c r="K58" s="204"/>
      <c r="L58" s="204"/>
      <c r="M58" s="204"/>
      <c r="N58" s="204"/>
      <c r="O58" s="204"/>
      <c r="P58" s="249">
        <f t="shared" si="10"/>
        <v>0</v>
      </c>
      <c r="Q58" s="250" t="e">
        <f t="shared" si="11"/>
        <v>#DIV/0!</v>
      </c>
      <c r="R58" s="252"/>
    </row>
    <row r="59" spans="2:20" ht="18.75" thickBot="1" x14ac:dyDescent="0.35">
      <c r="B59" s="245" t="str">
        <f t="shared" si="12"/>
        <v>School 6</v>
      </c>
      <c r="C59" s="205"/>
      <c r="D59" s="273"/>
      <c r="E59" s="44"/>
      <c r="F59" s="204"/>
      <c r="G59" s="204"/>
      <c r="H59" s="204"/>
      <c r="I59" s="204"/>
      <c r="J59" s="204"/>
      <c r="K59" s="204"/>
      <c r="L59" s="204"/>
      <c r="M59" s="204"/>
      <c r="N59" s="204"/>
      <c r="O59" s="204"/>
      <c r="P59" s="249">
        <f t="shared" si="10"/>
        <v>0</v>
      </c>
      <c r="Q59" s="250" t="e">
        <f t="shared" si="11"/>
        <v>#DIV/0!</v>
      </c>
      <c r="R59" s="252"/>
    </row>
    <row r="60" spans="2:20" ht="18.75" thickBot="1" x14ac:dyDescent="0.35">
      <c r="B60" s="245" t="str">
        <f t="shared" si="12"/>
        <v>School 7</v>
      </c>
      <c r="C60" s="205"/>
      <c r="D60" s="273"/>
      <c r="E60" s="44"/>
      <c r="F60" s="204"/>
      <c r="G60" s="204"/>
      <c r="H60" s="204"/>
      <c r="I60" s="204"/>
      <c r="J60" s="204"/>
      <c r="K60" s="204"/>
      <c r="L60" s="204"/>
      <c r="M60" s="204"/>
      <c r="N60" s="204"/>
      <c r="O60" s="204"/>
      <c r="P60" s="249">
        <f t="shared" si="10"/>
        <v>0</v>
      </c>
      <c r="Q60" s="250" t="e">
        <f t="shared" si="11"/>
        <v>#DIV/0!</v>
      </c>
      <c r="R60" s="252"/>
    </row>
    <row r="61" spans="2:20" ht="18.75" thickBot="1" x14ac:dyDescent="0.35">
      <c r="B61" s="245" t="str">
        <f t="shared" si="12"/>
        <v>School 8</v>
      </c>
      <c r="C61" s="205"/>
      <c r="D61" s="273"/>
      <c r="E61" s="44"/>
      <c r="F61" s="204"/>
      <c r="G61" s="204"/>
      <c r="H61" s="204"/>
      <c r="I61" s="204"/>
      <c r="J61" s="204"/>
      <c r="K61" s="204"/>
      <c r="L61" s="204"/>
      <c r="M61" s="204"/>
      <c r="N61" s="204"/>
      <c r="O61" s="204"/>
      <c r="P61" s="249">
        <f t="shared" si="10"/>
        <v>0</v>
      </c>
      <c r="Q61" s="250" t="e">
        <f t="shared" si="11"/>
        <v>#DIV/0!</v>
      </c>
      <c r="R61" s="252"/>
    </row>
    <row r="62" spans="2:20" ht="18.75" thickBot="1" x14ac:dyDescent="0.35">
      <c r="B62" s="245" t="str">
        <f t="shared" si="12"/>
        <v>School 9</v>
      </c>
      <c r="C62" s="205"/>
      <c r="D62" s="273"/>
      <c r="E62" s="44"/>
      <c r="F62" s="204"/>
      <c r="G62" s="204"/>
      <c r="H62" s="204"/>
      <c r="I62" s="204"/>
      <c r="J62" s="204"/>
      <c r="K62" s="204"/>
      <c r="L62" s="204"/>
      <c r="M62" s="204"/>
      <c r="N62" s="204"/>
      <c r="O62" s="204"/>
      <c r="P62" s="249">
        <f t="shared" si="10"/>
        <v>0</v>
      </c>
      <c r="Q62" s="250" t="e">
        <f t="shared" si="11"/>
        <v>#DIV/0!</v>
      </c>
      <c r="R62" s="252"/>
    </row>
    <row r="63" spans="2:20" ht="18.75" thickBot="1" x14ac:dyDescent="0.35">
      <c r="B63" s="245" t="str">
        <f t="shared" si="12"/>
        <v>School 10</v>
      </c>
      <c r="C63" s="205"/>
      <c r="D63" s="273"/>
      <c r="E63" s="44"/>
      <c r="F63" s="204"/>
      <c r="G63" s="204"/>
      <c r="H63" s="204"/>
      <c r="I63" s="204"/>
      <c r="J63" s="204"/>
      <c r="K63" s="204"/>
      <c r="L63" s="204"/>
      <c r="M63" s="204"/>
      <c r="N63" s="204"/>
      <c r="O63" s="204"/>
      <c r="P63" s="249">
        <f t="shared" si="10"/>
        <v>0</v>
      </c>
      <c r="Q63" s="250" t="e">
        <f t="shared" si="11"/>
        <v>#DIV/0!</v>
      </c>
      <c r="R63" s="252"/>
    </row>
    <row r="64" spans="2:20" ht="18.75" thickBot="1" x14ac:dyDescent="0.35">
      <c r="B64" s="245" t="str">
        <f t="shared" si="12"/>
        <v>School 11</v>
      </c>
      <c r="C64" s="205"/>
      <c r="D64" s="273"/>
      <c r="E64" s="44"/>
      <c r="F64" s="204"/>
      <c r="G64" s="204"/>
      <c r="H64" s="204"/>
      <c r="I64" s="204"/>
      <c r="J64" s="204"/>
      <c r="K64" s="204"/>
      <c r="L64" s="204"/>
      <c r="M64" s="204"/>
      <c r="N64" s="204"/>
      <c r="O64" s="204"/>
      <c r="P64" s="249">
        <f t="shared" si="10"/>
        <v>0</v>
      </c>
      <c r="Q64" s="250" t="e">
        <f t="shared" si="11"/>
        <v>#DIV/0!</v>
      </c>
      <c r="R64" s="252"/>
    </row>
    <row r="65" spans="2:18" ht="18.75" thickBot="1" x14ac:dyDescent="0.35">
      <c r="B65" s="245" t="str">
        <f t="shared" si="12"/>
        <v>School 12</v>
      </c>
      <c r="C65" s="205"/>
      <c r="D65" s="273"/>
      <c r="E65" s="44"/>
      <c r="F65" s="204"/>
      <c r="G65" s="204"/>
      <c r="H65" s="204"/>
      <c r="I65" s="204"/>
      <c r="J65" s="204"/>
      <c r="K65" s="204"/>
      <c r="L65" s="204"/>
      <c r="M65" s="204"/>
      <c r="N65" s="204"/>
      <c r="O65" s="204"/>
      <c r="P65" s="249">
        <f t="shared" si="10"/>
        <v>0</v>
      </c>
      <c r="Q65" s="250" t="e">
        <f t="shared" si="11"/>
        <v>#DIV/0!</v>
      </c>
      <c r="R65" s="252"/>
    </row>
    <row r="66" spans="2:18" ht="18.75" thickBot="1" x14ac:dyDescent="0.35">
      <c r="B66" s="245" t="str">
        <f t="shared" si="12"/>
        <v>School 13</v>
      </c>
      <c r="C66" s="205"/>
      <c r="D66" s="273"/>
      <c r="E66" s="44"/>
      <c r="F66" s="204"/>
      <c r="G66" s="204"/>
      <c r="H66" s="204"/>
      <c r="I66" s="204"/>
      <c r="J66" s="204"/>
      <c r="K66" s="204"/>
      <c r="L66" s="204"/>
      <c r="M66" s="204"/>
      <c r="N66" s="204"/>
      <c r="O66" s="204"/>
      <c r="P66" s="249">
        <f t="shared" si="10"/>
        <v>0</v>
      </c>
      <c r="Q66" s="250" t="e">
        <f t="shared" si="11"/>
        <v>#DIV/0!</v>
      </c>
      <c r="R66" s="252"/>
    </row>
    <row r="67" spans="2:18" ht="18.75" thickBot="1" x14ac:dyDescent="0.35">
      <c r="B67" s="245" t="str">
        <f t="shared" si="12"/>
        <v>School 14</v>
      </c>
      <c r="C67" s="205"/>
      <c r="D67" s="273"/>
      <c r="E67" s="44"/>
      <c r="F67" s="204"/>
      <c r="G67" s="204"/>
      <c r="H67" s="204"/>
      <c r="I67" s="204"/>
      <c r="J67" s="204"/>
      <c r="K67" s="204"/>
      <c r="L67" s="204"/>
      <c r="M67" s="204"/>
      <c r="N67" s="204"/>
      <c r="O67" s="204"/>
      <c r="P67" s="249">
        <f t="shared" si="10"/>
        <v>0</v>
      </c>
      <c r="Q67" s="250" t="e">
        <f t="shared" si="11"/>
        <v>#DIV/0!</v>
      </c>
      <c r="R67" s="252"/>
    </row>
    <row r="68" spans="2:18" ht="18.75" thickBot="1" x14ac:dyDescent="0.35">
      <c r="B68" s="245" t="str">
        <f t="shared" si="12"/>
        <v>School 15</v>
      </c>
      <c r="C68" s="205"/>
      <c r="D68" s="273"/>
      <c r="E68" s="44"/>
      <c r="F68" s="204"/>
      <c r="G68" s="204"/>
      <c r="H68" s="204"/>
      <c r="I68" s="204"/>
      <c r="J68" s="204"/>
      <c r="K68" s="204"/>
      <c r="L68" s="204"/>
      <c r="M68" s="204"/>
      <c r="N68" s="204"/>
      <c r="O68" s="204"/>
      <c r="P68" s="249">
        <f t="shared" si="10"/>
        <v>0</v>
      </c>
      <c r="Q68" s="250" t="e">
        <f t="shared" si="11"/>
        <v>#DIV/0!</v>
      </c>
      <c r="R68" s="252"/>
    </row>
    <row r="69" spans="2:18" ht="18.75" thickBot="1" x14ac:dyDescent="0.35">
      <c r="B69" s="245" t="str">
        <f t="shared" si="12"/>
        <v>School 16</v>
      </c>
      <c r="C69" s="205"/>
      <c r="D69" s="273"/>
      <c r="E69" s="44"/>
      <c r="F69" s="204"/>
      <c r="G69" s="204"/>
      <c r="H69" s="204"/>
      <c r="I69" s="204"/>
      <c r="J69" s="204"/>
      <c r="K69" s="204"/>
      <c r="L69" s="204"/>
      <c r="M69" s="204"/>
      <c r="N69" s="204"/>
      <c r="O69" s="204"/>
      <c r="P69" s="249">
        <f t="shared" si="10"/>
        <v>0</v>
      </c>
      <c r="Q69" s="250" t="e">
        <f t="shared" si="11"/>
        <v>#DIV/0!</v>
      </c>
      <c r="R69" s="252"/>
    </row>
    <row r="70" spans="2:18" ht="18.75" thickBot="1" x14ac:dyDescent="0.35">
      <c r="B70" s="245" t="str">
        <f t="shared" si="12"/>
        <v>School 17</v>
      </c>
      <c r="C70" s="205"/>
      <c r="D70" s="273"/>
      <c r="E70" s="44"/>
      <c r="F70" s="204"/>
      <c r="G70" s="204"/>
      <c r="H70" s="204"/>
      <c r="I70" s="204"/>
      <c r="J70" s="204"/>
      <c r="K70" s="204"/>
      <c r="L70" s="204"/>
      <c r="M70" s="204"/>
      <c r="N70" s="204"/>
      <c r="O70" s="204"/>
      <c r="P70" s="249">
        <f t="shared" si="10"/>
        <v>0</v>
      </c>
      <c r="Q70" s="250" t="e">
        <f t="shared" si="11"/>
        <v>#DIV/0!</v>
      </c>
      <c r="R70" s="252"/>
    </row>
    <row r="71" spans="2:18" ht="18.75" thickBot="1" x14ac:dyDescent="0.35">
      <c r="B71" s="245" t="str">
        <f t="shared" si="12"/>
        <v>School 18</v>
      </c>
      <c r="C71" s="205"/>
      <c r="D71" s="273"/>
      <c r="E71" s="44"/>
      <c r="F71" s="204"/>
      <c r="G71" s="204"/>
      <c r="H71" s="204"/>
      <c r="I71" s="204"/>
      <c r="J71" s="204"/>
      <c r="K71" s="204"/>
      <c r="L71" s="204"/>
      <c r="M71" s="204"/>
      <c r="N71" s="204"/>
      <c r="O71" s="204"/>
      <c r="P71" s="249">
        <f t="shared" si="10"/>
        <v>0</v>
      </c>
      <c r="Q71" s="250" t="e">
        <f t="shared" si="11"/>
        <v>#DIV/0!</v>
      </c>
      <c r="R71" s="252"/>
    </row>
    <row r="72" spans="2:18" ht="18.75" thickBot="1" x14ac:dyDescent="0.35">
      <c r="B72" s="245" t="str">
        <f t="shared" si="12"/>
        <v>School 19</v>
      </c>
      <c r="C72" s="205"/>
      <c r="D72" s="273"/>
      <c r="E72" s="44"/>
      <c r="F72" s="204"/>
      <c r="G72" s="204"/>
      <c r="H72" s="204"/>
      <c r="I72" s="204"/>
      <c r="J72" s="204"/>
      <c r="K72" s="204"/>
      <c r="L72" s="204"/>
      <c r="M72" s="204"/>
      <c r="N72" s="204"/>
      <c r="O72" s="204"/>
      <c r="P72" s="249">
        <f t="shared" si="10"/>
        <v>0</v>
      </c>
      <c r="Q72" s="250" t="e">
        <f t="shared" si="11"/>
        <v>#DIV/0!</v>
      </c>
      <c r="R72" s="252"/>
    </row>
    <row r="73" spans="2:18" ht="18.75" thickBot="1" x14ac:dyDescent="0.35">
      <c r="B73" s="245" t="str">
        <f t="shared" si="12"/>
        <v>School 20</v>
      </c>
      <c r="C73" s="205"/>
      <c r="D73" s="273"/>
      <c r="E73" s="44"/>
      <c r="F73" s="204"/>
      <c r="G73" s="204"/>
      <c r="H73" s="204"/>
      <c r="I73" s="204"/>
      <c r="J73" s="204"/>
      <c r="K73" s="204"/>
      <c r="L73" s="204"/>
      <c r="M73" s="204"/>
      <c r="N73" s="204"/>
      <c r="O73" s="204"/>
      <c r="P73" s="249">
        <f t="shared" si="10"/>
        <v>0</v>
      </c>
      <c r="Q73" s="250" t="e">
        <f t="shared" si="11"/>
        <v>#DIV/0!</v>
      </c>
      <c r="R73" s="252"/>
    </row>
    <row r="74" spans="2:18" ht="18.75" thickBot="1" x14ac:dyDescent="0.35">
      <c r="B74" s="245" t="str">
        <f t="shared" si="12"/>
        <v>School 21</v>
      </c>
      <c r="C74" s="205"/>
      <c r="D74" s="273"/>
      <c r="E74" s="44"/>
      <c r="F74" s="204"/>
      <c r="G74" s="204"/>
      <c r="H74" s="204"/>
      <c r="I74" s="204"/>
      <c r="J74" s="204"/>
      <c r="K74" s="204"/>
      <c r="L74" s="204"/>
      <c r="M74" s="204"/>
      <c r="N74" s="204"/>
      <c r="O74" s="204"/>
      <c r="P74" s="249">
        <f t="shared" si="10"/>
        <v>0</v>
      </c>
      <c r="Q74" s="250" t="e">
        <f t="shared" si="11"/>
        <v>#DIV/0!</v>
      </c>
      <c r="R74" s="252"/>
    </row>
    <row r="75" spans="2:18" ht="18.75" thickBot="1" x14ac:dyDescent="0.35">
      <c r="B75" s="245" t="str">
        <f t="shared" si="12"/>
        <v>School 22</v>
      </c>
      <c r="C75" s="205"/>
      <c r="D75" s="273"/>
      <c r="E75" s="44"/>
      <c r="F75" s="204"/>
      <c r="G75" s="204"/>
      <c r="H75" s="204"/>
      <c r="I75" s="204"/>
      <c r="J75" s="204"/>
      <c r="K75" s="204"/>
      <c r="L75" s="204"/>
      <c r="M75" s="204"/>
      <c r="N75" s="204"/>
      <c r="O75" s="204"/>
      <c r="P75" s="249">
        <f t="shared" si="10"/>
        <v>0</v>
      </c>
      <c r="Q75" s="250" t="e">
        <f t="shared" si="11"/>
        <v>#DIV/0!</v>
      </c>
      <c r="R75" s="252"/>
    </row>
    <row r="76" spans="2:18" ht="18.75" thickBot="1" x14ac:dyDescent="0.35">
      <c r="B76" s="245" t="str">
        <f t="shared" si="12"/>
        <v>School 23</v>
      </c>
      <c r="C76" s="205"/>
      <c r="D76" s="273"/>
      <c r="E76" s="44"/>
      <c r="F76" s="204"/>
      <c r="G76" s="204"/>
      <c r="H76" s="204"/>
      <c r="I76" s="204"/>
      <c r="J76" s="204"/>
      <c r="K76" s="204"/>
      <c r="L76" s="204"/>
      <c r="M76" s="204"/>
      <c r="N76" s="204"/>
      <c r="O76" s="204"/>
      <c r="P76" s="249">
        <f t="shared" si="10"/>
        <v>0</v>
      </c>
      <c r="Q76" s="250" t="e">
        <f t="shared" si="11"/>
        <v>#DIV/0!</v>
      </c>
      <c r="R76" s="252"/>
    </row>
    <row r="77" spans="2:18" ht="18.75" thickBot="1" x14ac:dyDescent="0.35">
      <c r="B77" s="245" t="str">
        <f t="shared" si="12"/>
        <v>School 24</v>
      </c>
      <c r="C77" s="205"/>
      <c r="D77" s="273"/>
      <c r="E77" s="44"/>
      <c r="F77" s="204"/>
      <c r="G77" s="204"/>
      <c r="H77" s="204"/>
      <c r="I77" s="204"/>
      <c r="J77" s="204"/>
      <c r="K77" s="204"/>
      <c r="L77" s="204"/>
      <c r="M77" s="204"/>
      <c r="N77" s="204"/>
      <c r="O77" s="204"/>
      <c r="P77" s="249">
        <f t="shared" si="10"/>
        <v>0</v>
      </c>
      <c r="Q77" s="250" t="e">
        <f t="shared" si="11"/>
        <v>#DIV/0!</v>
      </c>
      <c r="R77" s="252"/>
    </row>
    <row r="78" spans="2:18" ht="18.75" thickBot="1" x14ac:dyDescent="0.35">
      <c r="B78" s="245" t="str">
        <f t="shared" si="12"/>
        <v>School 25</v>
      </c>
      <c r="C78" s="205"/>
      <c r="D78" s="273"/>
      <c r="E78" s="44"/>
      <c r="F78" s="204"/>
      <c r="G78" s="204"/>
      <c r="H78" s="204"/>
      <c r="I78" s="204"/>
      <c r="J78" s="204"/>
      <c r="K78" s="204"/>
      <c r="L78" s="204"/>
      <c r="M78" s="204"/>
      <c r="N78" s="204"/>
      <c r="O78" s="204"/>
      <c r="P78" s="249">
        <f t="shared" si="10"/>
        <v>0</v>
      </c>
      <c r="Q78" s="250" t="e">
        <f t="shared" si="11"/>
        <v>#DIV/0!</v>
      </c>
      <c r="R78" s="252"/>
    </row>
    <row r="79" spans="2:18" ht="18.75" thickBot="1" x14ac:dyDescent="0.35">
      <c r="B79" s="245" t="str">
        <f t="shared" si="12"/>
        <v>School 26</v>
      </c>
      <c r="C79" s="205"/>
      <c r="D79" s="273"/>
      <c r="E79" s="44"/>
      <c r="F79" s="204"/>
      <c r="G79" s="204"/>
      <c r="H79" s="204"/>
      <c r="I79" s="204"/>
      <c r="J79" s="204"/>
      <c r="K79" s="204"/>
      <c r="L79" s="204"/>
      <c r="M79" s="204"/>
      <c r="N79" s="204"/>
      <c r="O79" s="204"/>
      <c r="P79" s="249">
        <f t="shared" si="10"/>
        <v>0</v>
      </c>
      <c r="Q79" s="250" t="e">
        <f t="shared" si="11"/>
        <v>#DIV/0!</v>
      </c>
      <c r="R79" s="252"/>
    </row>
    <row r="80" spans="2:18" ht="18.75" thickBot="1" x14ac:dyDescent="0.35">
      <c r="B80" s="245" t="str">
        <f t="shared" si="12"/>
        <v>School 27</v>
      </c>
      <c r="C80" s="205"/>
      <c r="D80" s="273"/>
      <c r="E80" s="44"/>
      <c r="F80" s="204"/>
      <c r="G80" s="204"/>
      <c r="H80" s="204"/>
      <c r="I80" s="204"/>
      <c r="J80" s="204"/>
      <c r="K80" s="204"/>
      <c r="L80" s="204"/>
      <c r="M80" s="204"/>
      <c r="N80" s="204"/>
      <c r="O80" s="204"/>
      <c r="P80" s="249">
        <f t="shared" si="10"/>
        <v>0</v>
      </c>
      <c r="Q80" s="250" t="e">
        <f t="shared" si="11"/>
        <v>#DIV/0!</v>
      </c>
      <c r="R80" s="252"/>
    </row>
    <row r="81" spans="2:20" ht="18.75" thickBot="1" x14ac:dyDescent="0.35">
      <c r="B81" s="245" t="str">
        <f t="shared" si="12"/>
        <v>School 28</v>
      </c>
      <c r="C81" s="205"/>
      <c r="D81" s="273"/>
      <c r="E81" s="44"/>
      <c r="F81" s="204"/>
      <c r="G81" s="204"/>
      <c r="H81" s="204"/>
      <c r="I81" s="204"/>
      <c r="J81" s="204"/>
      <c r="K81" s="204"/>
      <c r="L81" s="204"/>
      <c r="M81" s="204"/>
      <c r="N81" s="204"/>
      <c r="O81" s="204"/>
      <c r="P81" s="249">
        <f t="shared" si="10"/>
        <v>0</v>
      </c>
      <c r="Q81" s="250" t="e">
        <f t="shared" si="11"/>
        <v>#DIV/0!</v>
      </c>
      <c r="R81" s="252"/>
    </row>
    <row r="82" spans="2:20" ht="18.75" thickBot="1" x14ac:dyDescent="0.35">
      <c r="B82" s="245" t="str">
        <f t="shared" si="12"/>
        <v>School 29</v>
      </c>
      <c r="C82" s="205"/>
      <c r="D82" s="273"/>
      <c r="E82" s="44"/>
      <c r="F82" s="204"/>
      <c r="G82" s="204"/>
      <c r="H82" s="204"/>
      <c r="I82" s="204"/>
      <c r="J82" s="204"/>
      <c r="K82" s="204"/>
      <c r="L82" s="204"/>
      <c r="M82" s="204"/>
      <c r="N82" s="204"/>
      <c r="O82" s="204"/>
      <c r="P82" s="249">
        <f t="shared" si="10"/>
        <v>0</v>
      </c>
      <c r="Q82" s="250" t="e">
        <f t="shared" si="11"/>
        <v>#DIV/0!</v>
      </c>
      <c r="R82" s="252"/>
    </row>
    <row r="83" spans="2:20" ht="18.75" thickBot="1" x14ac:dyDescent="0.35">
      <c r="B83" s="245" t="str">
        <f t="shared" si="12"/>
        <v>School 30</v>
      </c>
      <c r="C83" s="205"/>
      <c r="D83" s="273"/>
      <c r="E83" s="44"/>
      <c r="F83" s="204"/>
      <c r="G83" s="204"/>
      <c r="H83" s="204"/>
      <c r="I83" s="204"/>
      <c r="J83" s="204"/>
      <c r="K83" s="204"/>
      <c r="L83" s="204"/>
      <c r="M83" s="204"/>
      <c r="N83" s="204"/>
      <c r="O83" s="204"/>
      <c r="P83" s="249">
        <f t="shared" si="10"/>
        <v>0</v>
      </c>
      <c r="Q83" s="250" t="e">
        <f t="shared" si="11"/>
        <v>#DIV/0!</v>
      </c>
      <c r="R83" s="252"/>
    </row>
    <row r="84" spans="2:20" ht="18.75" thickBot="1" x14ac:dyDescent="0.35">
      <c r="B84" s="245" t="str">
        <f t="shared" si="12"/>
        <v>School 31</v>
      </c>
      <c r="C84" s="205"/>
      <c r="D84" s="273"/>
      <c r="E84" s="44"/>
      <c r="F84" s="204"/>
      <c r="G84" s="204"/>
      <c r="H84" s="204"/>
      <c r="I84" s="204"/>
      <c r="J84" s="204"/>
      <c r="K84" s="204"/>
      <c r="L84" s="204"/>
      <c r="M84" s="204"/>
      <c r="N84" s="204"/>
      <c r="O84" s="204"/>
      <c r="P84" s="249">
        <f t="shared" si="10"/>
        <v>0</v>
      </c>
      <c r="Q84" s="250" t="e">
        <f t="shared" si="11"/>
        <v>#DIV/0!</v>
      </c>
      <c r="R84" s="252"/>
    </row>
    <row r="85" spans="2:20" ht="18.75" thickBot="1" x14ac:dyDescent="0.35">
      <c r="B85" s="245" t="str">
        <f t="shared" si="12"/>
        <v>School 32</v>
      </c>
      <c r="C85" s="205"/>
      <c r="D85" s="273"/>
      <c r="E85" s="44"/>
      <c r="F85" s="204"/>
      <c r="G85" s="204"/>
      <c r="H85" s="204"/>
      <c r="I85" s="204"/>
      <c r="J85" s="204"/>
      <c r="K85" s="204"/>
      <c r="L85" s="204"/>
      <c r="M85" s="204"/>
      <c r="N85" s="204"/>
      <c r="O85" s="204"/>
      <c r="P85" s="249">
        <f t="shared" si="10"/>
        <v>0</v>
      </c>
      <c r="Q85" s="250" t="e">
        <f t="shared" si="11"/>
        <v>#DIV/0!</v>
      </c>
      <c r="R85" s="252"/>
    </row>
    <row r="86" spans="2:20" ht="18.75" thickBot="1" x14ac:dyDescent="0.35">
      <c r="B86" s="245" t="str">
        <f t="shared" si="12"/>
        <v>School 33</v>
      </c>
      <c r="C86" s="205"/>
      <c r="D86" s="273"/>
      <c r="E86" s="44"/>
      <c r="F86" s="204"/>
      <c r="G86" s="204"/>
      <c r="H86" s="204"/>
      <c r="I86" s="204"/>
      <c r="J86" s="204"/>
      <c r="K86" s="204"/>
      <c r="L86" s="204"/>
      <c r="M86" s="204"/>
      <c r="N86" s="204"/>
      <c r="O86" s="204"/>
      <c r="P86" s="249">
        <f t="shared" si="10"/>
        <v>0</v>
      </c>
      <c r="Q86" s="250" t="e">
        <f t="shared" si="11"/>
        <v>#DIV/0!</v>
      </c>
      <c r="R86" s="252"/>
    </row>
    <row r="87" spans="2:20" ht="18.75" thickBot="1" x14ac:dyDescent="0.35">
      <c r="B87" s="245" t="str">
        <f t="shared" si="12"/>
        <v>School 34</v>
      </c>
      <c r="C87" s="205"/>
      <c r="D87" s="273"/>
      <c r="E87" s="44"/>
      <c r="F87" s="204"/>
      <c r="G87" s="204"/>
      <c r="H87" s="204"/>
      <c r="I87" s="204"/>
      <c r="J87" s="204"/>
      <c r="K87" s="204"/>
      <c r="L87" s="204"/>
      <c r="M87" s="204"/>
      <c r="N87" s="204"/>
      <c r="O87" s="204"/>
      <c r="P87" s="249">
        <f t="shared" si="10"/>
        <v>0</v>
      </c>
      <c r="Q87" s="250" t="e">
        <f t="shared" si="11"/>
        <v>#DIV/0!</v>
      </c>
      <c r="R87" s="252"/>
    </row>
    <row r="88" spans="2:20" ht="18.75" thickBot="1" x14ac:dyDescent="0.35">
      <c r="B88" s="245" t="str">
        <f t="shared" si="12"/>
        <v>School 35</v>
      </c>
      <c r="C88" s="205"/>
      <c r="D88" s="273"/>
      <c r="E88" s="44"/>
      <c r="F88" s="204"/>
      <c r="G88" s="204"/>
      <c r="H88" s="204"/>
      <c r="I88" s="204"/>
      <c r="J88" s="204"/>
      <c r="K88" s="204"/>
      <c r="L88" s="204"/>
      <c r="M88" s="204"/>
      <c r="N88" s="204"/>
      <c r="O88" s="204"/>
      <c r="P88" s="249">
        <f t="shared" si="10"/>
        <v>0</v>
      </c>
      <c r="Q88" s="250" t="e">
        <f t="shared" si="11"/>
        <v>#DIV/0!</v>
      </c>
      <c r="R88" s="252"/>
    </row>
    <row r="89" spans="2:20" ht="18.75" thickBot="1" x14ac:dyDescent="0.35">
      <c r="B89" s="245" t="str">
        <f t="shared" si="12"/>
        <v>School 36</v>
      </c>
      <c r="C89" s="205"/>
      <c r="D89" s="273"/>
      <c r="E89" s="44"/>
      <c r="F89" s="204"/>
      <c r="G89" s="204"/>
      <c r="H89" s="204"/>
      <c r="I89" s="204"/>
      <c r="J89" s="204"/>
      <c r="K89" s="204"/>
      <c r="L89" s="204"/>
      <c r="M89" s="204"/>
      <c r="N89" s="204"/>
      <c r="O89" s="204"/>
      <c r="P89" s="249">
        <f t="shared" si="10"/>
        <v>0</v>
      </c>
      <c r="Q89" s="250" t="e">
        <f t="shared" si="11"/>
        <v>#DIV/0!</v>
      </c>
      <c r="R89" s="252"/>
    </row>
    <row r="90" spans="2:20" ht="18.75" thickBot="1" x14ac:dyDescent="0.35">
      <c r="B90" s="245" t="str">
        <f t="shared" si="12"/>
        <v>School 37</v>
      </c>
      <c r="C90" s="205"/>
      <c r="D90" s="273"/>
      <c r="E90" s="44"/>
      <c r="F90" s="204"/>
      <c r="G90" s="204"/>
      <c r="H90" s="204"/>
      <c r="I90" s="204"/>
      <c r="J90" s="204"/>
      <c r="K90" s="204"/>
      <c r="L90" s="204"/>
      <c r="M90" s="204"/>
      <c r="N90" s="204"/>
      <c r="O90" s="204"/>
      <c r="P90" s="249">
        <f t="shared" si="10"/>
        <v>0</v>
      </c>
      <c r="Q90" s="250" t="e">
        <f t="shared" si="11"/>
        <v>#DIV/0!</v>
      </c>
      <c r="R90" s="252"/>
    </row>
    <row r="91" spans="2:20" ht="18.75" thickBot="1" x14ac:dyDescent="0.35">
      <c r="B91" s="245" t="str">
        <f t="shared" si="12"/>
        <v>School 38</v>
      </c>
      <c r="C91" s="205"/>
      <c r="D91" s="273"/>
      <c r="E91" s="44"/>
      <c r="F91" s="204"/>
      <c r="G91" s="204"/>
      <c r="H91" s="204"/>
      <c r="I91" s="204"/>
      <c r="J91" s="204"/>
      <c r="K91" s="204"/>
      <c r="L91" s="204"/>
      <c r="M91" s="204"/>
      <c r="N91" s="204"/>
      <c r="O91" s="204"/>
      <c r="P91" s="249">
        <f t="shared" si="10"/>
        <v>0</v>
      </c>
      <c r="Q91" s="250" t="e">
        <f t="shared" si="11"/>
        <v>#DIV/0!</v>
      </c>
      <c r="R91" s="252"/>
    </row>
    <row r="92" spans="2:20" ht="18.75" thickBot="1" x14ac:dyDescent="0.35">
      <c r="B92" s="245" t="str">
        <f t="shared" si="12"/>
        <v>School 39</v>
      </c>
      <c r="C92" s="205"/>
      <c r="D92" s="273"/>
      <c r="E92" s="44"/>
      <c r="F92" s="204"/>
      <c r="G92" s="204"/>
      <c r="H92" s="204"/>
      <c r="I92" s="204"/>
      <c r="J92" s="204"/>
      <c r="K92" s="204"/>
      <c r="L92" s="204"/>
      <c r="M92" s="204"/>
      <c r="N92" s="204"/>
      <c r="O92" s="204"/>
      <c r="P92" s="249">
        <f t="shared" si="10"/>
        <v>0</v>
      </c>
      <c r="Q92" s="250" t="e">
        <f t="shared" si="11"/>
        <v>#DIV/0!</v>
      </c>
      <c r="R92" s="252"/>
    </row>
    <row r="93" spans="2:20" ht="18.75" thickBot="1" x14ac:dyDescent="0.35">
      <c r="B93" s="245" t="str">
        <f t="shared" si="12"/>
        <v>School 40</v>
      </c>
      <c r="C93" s="205"/>
      <c r="D93" s="273"/>
      <c r="E93" s="44"/>
      <c r="F93" s="204"/>
      <c r="G93" s="204"/>
      <c r="H93" s="204"/>
      <c r="I93" s="204"/>
      <c r="J93" s="204"/>
      <c r="K93" s="204"/>
      <c r="L93" s="204"/>
      <c r="M93" s="204"/>
      <c r="N93" s="204"/>
      <c r="O93" s="204"/>
      <c r="P93" s="249">
        <f t="shared" si="10"/>
        <v>0</v>
      </c>
      <c r="Q93" s="250" t="e">
        <f t="shared" si="11"/>
        <v>#DIV/0!</v>
      </c>
      <c r="R93" s="252"/>
    </row>
    <row r="94" spans="2:20" s="44" customFormat="1" thickBot="1" x14ac:dyDescent="0.35">
      <c r="F94" s="203"/>
      <c r="T94" s="224"/>
    </row>
    <row r="95" spans="2:20" ht="18.75" thickBot="1" x14ac:dyDescent="0.35">
      <c r="B95" s="245" t="s">
        <v>33</v>
      </c>
      <c r="C95" s="196">
        <f>SUM(C54:C94)</f>
        <v>1455</v>
      </c>
      <c r="D95" s="196"/>
      <c r="E95" s="44"/>
      <c r="F95" s="207">
        <f t="shared" ref="F95:P95" si="13">SUM(F54:F94)</f>
        <v>9021</v>
      </c>
      <c r="G95" s="207">
        <f t="shared" si="13"/>
        <v>0</v>
      </c>
      <c r="H95" s="207">
        <f t="shared" si="13"/>
        <v>49321</v>
      </c>
      <c r="I95" s="207">
        <f t="shared" si="13"/>
        <v>92932</v>
      </c>
      <c r="J95" s="207">
        <f t="shared" si="13"/>
        <v>0</v>
      </c>
      <c r="K95" s="207">
        <f t="shared" si="13"/>
        <v>0</v>
      </c>
      <c r="L95" s="207">
        <f t="shared" si="13"/>
        <v>12865</v>
      </c>
      <c r="M95" s="207">
        <f t="shared" si="13"/>
        <v>33855</v>
      </c>
      <c r="N95" s="207">
        <f t="shared" si="13"/>
        <v>0</v>
      </c>
      <c r="O95" s="207">
        <f t="shared" si="13"/>
        <v>11421</v>
      </c>
      <c r="P95" s="207">
        <f t="shared" si="13"/>
        <v>209415</v>
      </c>
      <c r="Q95" s="206">
        <f>P95/C95/10</f>
        <v>14.39278350515464</v>
      </c>
      <c r="R95" s="206"/>
    </row>
    <row r="96" spans="2:20" s="44" customFormat="1" ht="15" x14ac:dyDescent="0.3">
      <c r="F96" s="203"/>
      <c r="T96" s="224"/>
    </row>
    <row r="97" spans="2:20" s="44" customFormat="1" ht="18.75" x14ac:dyDescent="0.3">
      <c r="B97" s="208" t="s">
        <v>73</v>
      </c>
      <c r="T97" s="224"/>
    </row>
    <row r="98" spans="2:20" ht="16.5" thickBot="1" x14ac:dyDescent="0.35">
      <c r="B98" s="210" t="str">
        <f t="shared" ref="B98:C117" si="14">B53</f>
        <v>Naam school :</v>
      </c>
      <c r="C98" s="52" t="str">
        <f t="shared" si="14"/>
        <v>Capaciteit</v>
      </c>
      <c r="D98" s="52" t="s">
        <v>161</v>
      </c>
      <c r="E98" s="44"/>
      <c r="F98" s="52">
        <f t="shared" ref="F98:Q98" si="15">F53</f>
        <v>2015</v>
      </c>
      <c r="G98" s="52">
        <f t="shared" si="15"/>
        <v>2016</v>
      </c>
      <c r="H98" s="52">
        <f t="shared" si="15"/>
        <v>2017</v>
      </c>
      <c r="I98" s="52">
        <f t="shared" si="15"/>
        <v>2018</v>
      </c>
      <c r="J98" s="52">
        <f t="shared" si="15"/>
        <v>2019</v>
      </c>
      <c r="K98" s="52">
        <f t="shared" si="15"/>
        <v>2020</v>
      </c>
      <c r="L98" s="52">
        <f t="shared" si="15"/>
        <v>2021</v>
      </c>
      <c r="M98" s="52">
        <f t="shared" si="15"/>
        <v>2022</v>
      </c>
      <c r="N98" s="52">
        <f t="shared" si="15"/>
        <v>2023</v>
      </c>
      <c r="O98" s="52">
        <f t="shared" si="15"/>
        <v>2024</v>
      </c>
      <c r="P98" s="52" t="str">
        <f t="shared" si="15"/>
        <v>Totaal</v>
      </c>
      <c r="Q98" s="52" t="str">
        <f t="shared" si="15"/>
        <v>€ /m² /jaar</v>
      </c>
      <c r="R98" s="52"/>
    </row>
    <row r="99" spans="2:20" ht="18.75" thickBot="1" x14ac:dyDescent="0.35">
      <c r="B99" s="245" t="str">
        <f t="shared" si="14"/>
        <v>De Groene Vlinder</v>
      </c>
      <c r="C99" s="205"/>
      <c r="D99" s="273"/>
      <c r="E99" s="44"/>
      <c r="F99" s="202">
        <f t="shared" ref="F99:P99" si="16">F54+F9</f>
        <v>23653</v>
      </c>
      <c r="G99" s="202">
        <f t="shared" si="16"/>
        <v>468</v>
      </c>
      <c r="H99" s="202">
        <f t="shared" si="16"/>
        <v>81447</v>
      </c>
      <c r="I99" s="202">
        <f t="shared" si="16"/>
        <v>180168</v>
      </c>
      <c r="J99" s="202">
        <f t="shared" si="16"/>
        <v>4218</v>
      </c>
      <c r="K99" s="202">
        <f t="shared" si="16"/>
        <v>556</v>
      </c>
      <c r="L99" s="202">
        <f t="shared" si="16"/>
        <v>13445</v>
      </c>
      <c r="M99" s="202">
        <f t="shared" si="16"/>
        <v>52969</v>
      </c>
      <c r="N99" s="202">
        <f t="shared" si="16"/>
        <v>5432</v>
      </c>
      <c r="O99" s="202">
        <f t="shared" si="16"/>
        <v>57743</v>
      </c>
      <c r="P99" s="253">
        <f t="shared" si="16"/>
        <v>420099</v>
      </c>
      <c r="Q99" s="251" t="e">
        <f t="shared" ref="Q99:Q138" si="17">P99/10/C99</f>
        <v>#DIV/0!</v>
      </c>
      <c r="R99" s="251"/>
    </row>
    <row r="100" spans="2:20" ht="18.75" thickBot="1" x14ac:dyDescent="0.35">
      <c r="B100" s="245" t="str">
        <f t="shared" si="14"/>
        <v>School 2</v>
      </c>
      <c r="C100" s="205"/>
      <c r="D100" s="273"/>
      <c r="E100" s="44"/>
      <c r="F100" s="204">
        <f t="shared" ref="F100:P100" si="18">F55+F10</f>
        <v>0</v>
      </c>
      <c r="G100" s="204">
        <f t="shared" si="18"/>
        <v>0</v>
      </c>
      <c r="H100" s="204">
        <f t="shared" si="18"/>
        <v>0</v>
      </c>
      <c r="I100" s="204">
        <f t="shared" si="18"/>
        <v>0</v>
      </c>
      <c r="J100" s="204">
        <f t="shared" si="18"/>
        <v>0</v>
      </c>
      <c r="K100" s="204">
        <f t="shared" si="18"/>
        <v>0</v>
      </c>
      <c r="L100" s="204">
        <f t="shared" si="18"/>
        <v>0</v>
      </c>
      <c r="M100" s="204">
        <f t="shared" si="18"/>
        <v>0</v>
      </c>
      <c r="N100" s="204">
        <f t="shared" si="18"/>
        <v>0</v>
      </c>
      <c r="O100" s="204">
        <f t="shared" si="18"/>
        <v>0</v>
      </c>
      <c r="P100" s="249">
        <f t="shared" si="18"/>
        <v>0</v>
      </c>
      <c r="Q100" s="250" t="e">
        <f t="shared" si="17"/>
        <v>#DIV/0!</v>
      </c>
      <c r="R100" s="252"/>
    </row>
    <row r="101" spans="2:20" ht="18.75" thickBot="1" x14ac:dyDescent="0.35">
      <c r="B101" s="245" t="str">
        <f t="shared" si="14"/>
        <v>School 3</v>
      </c>
      <c r="C101" s="205"/>
      <c r="D101" s="273"/>
      <c r="E101" s="44"/>
      <c r="F101" s="204">
        <f t="shared" ref="F101:P101" si="19">F56+F11</f>
        <v>0</v>
      </c>
      <c r="G101" s="204">
        <f t="shared" si="19"/>
        <v>0</v>
      </c>
      <c r="H101" s="204">
        <f t="shared" si="19"/>
        <v>0</v>
      </c>
      <c r="I101" s="204">
        <f t="shared" si="19"/>
        <v>0</v>
      </c>
      <c r="J101" s="204">
        <f t="shared" si="19"/>
        <v>0</v>
      </c>
      <c r="K101" s="204">
        <f t="shared" si="19"/>
        <v>0</v>
      </c>
      <c r="L101" s="204">
        <f t="shared" si="19"/>
        <v>0</v>
      </c>
      <c r="M101" s="204">
        <f t="shared" si="19"/>
        <v>0</v>
      </c>
      <c r="N101" s="204">
        <f t="shared" si="19"/>
        <v>0</v>
      </c>
      <c r="O101" s="204">
        <f t="shared" si="19"/>
        <v>0</v>
      </c>
      <c r="P101" s="249">
        <f t="shared" si="19"/>
        <v>0</v>
      </c>
      <c r="Q101" s="250" t="e">
        <f t="shared" si="17"/>
        <v>#DIV/0!</v>
      </c>
      <c r="R101" s="252"/>
    </row>
    <row r="102" spans="2:20" ht="18.75" thickBot="1" x14ac:dyDescent="0.35">
      <c r="B102" s="245" t="str">
        <f t="shared" si="14"/>
        <v>School 4</v>
      </c>
      <c r="C102" s="205"/>
      <c r="D102" s="273"/>
      <c r="E102" s="44"/>
      <c r="F102" s="204">
        <f t="shared" ref="F102:P102" si="20">F57+F12</f>
        <v>0</v>
      </c>
      <c r="G102" s="204">
        <f t="shared" si="20"/>
        <v>0</v>
      </c>
      <c r="H102" s="204">
        <f t="shared" si="20"/>
        <v>0</v>
      </c>
      <c r="I102" s="204">
        <f t="shared" si="20"/>
        <v>0</v>
      </c>
      <c r="J102" s="204">
        <f t="shared" si="20"/>
        <v>0</v>
      </c>
      <c r="K102" s="204">
        <f t="shared" si="20"/>
        <v>0</v>
      </c>
      <c r="L102" s="204">
        <f t="shared" si="20"/>
        <v>0</v>
      </c>
      <c r="M102" s="204">
        <f t="shared" si="20"/>
        <v>0</v>
      </c>
      <c r="N102" s="204">
        <f t="shared" si="20"/>
        <v>0</v>
      </c>
      <c r="O102" s="204">
        <f t="shared" si="20"/>
        <v>0</v>
      </c>
      <c r="P102" s="249">
        <f t="shared" si="20"/>
        <v>0</v>
      </c>
      <c r="Q102" s="250" t="e">
        <f t="shared" si="17"/>
        <v>#DIV/0!</v>
      </c>
      <c r="R102" s="252"/>
    </row>
    <row r="103" spans="2:20" ht="18.75" thickBot="1" x14ac:dyDescent="0.35">
      <c r="B103" s="245" t="str">
        <f t="shared" si="14"/>
        <v>School 5</v>
      </c>
      <c r="C103" s="205"/>
      <c r="D103" s="273"/>
      <c r="E103" s="44"/>
      <c r="F103" s="204">
        <f t="shared" ref="F103:P103" si="21">F58+F13</f>
        <v>0</v>
      </c>
      <c r="G103" s="204">
        <f t="shared" si="21"/>
        <v>0</v>
      </c>
      <c r="H103" s="204">
        <f t="shared" si="21"/>
        <v>0</v>
      </c>
      <c r="I103" s="204">
        <f t="shared" si="21"/>
        <v>0</v>
      </c>
      <c r="J103" s="204">
        <f t="shared" si="21"/>
        <v>0</v>
      </c>
      <c r="K103" s="204">
        <f t="shared" si="21"/>
        <v>0</v>
      </c>
      <c r="L103" s="204">
        <f t="shared" si="21"/>
        <v>0</v>
      </c>
      <c r="M103" s="204">
        <f t="shared" si="21"/>
        <v>0</v>
      </c>
      <c r="N103" s="204">
        <f t="shared" si="21"/>
        <v>0</v>
      </c>
      <c r="O103" s="204">
        <f t="shared" si="21"/>
        <v>0</v>
      </c>
      <c r="P103" s="249">
        <f t="shared" si="21"/>
        <v>0</v>
      </c>
      <c r="Q103" s="250" t="e">
        <f t="shared" si="17"/>
        <v>#DIV/0!</v>
      </c>
      <c r="R103" s="252"/>
    </row>
    <row r="104" spans="2:20" ht="18.75" thickBot="1" x14ac:dyDescent="0.35">
      <c r="B104" s="245" t="str">
        <f t="shared" si="14"/>
        <v>School 6</v>
      </c>
      <c r="C104" s="205"/>
      <c r="D104" s="273"/>
      <c r="E104" s="44"/>
      <c r="F104" s="204">
        <f t="shared" ref="F104:P104" si="22">F59+F14</f>
        <v>0</v>
      </c>
      <c r="G104" s="204">
        <f t="shared" si="22"/>
        <v>0</v>
      </c>
      <c r="H104" s="204">
        <f t="shared" si="22"/>
        <v>0</v>
      </c>
      <c r="I104" s="204">
        <f t="shared" si="22"/>
        <v>0</v>
      </c>
      <c r="J104" s="204">
        <f t="shared" si="22"/>
        <v>0</v>
      </c>
      <c r="K104" s="204">
        <f t="shared" si="22"/>
        <v>0</v>
      </c>
      <c r="L104" s="204">
        <f t="shared" si="22"/>
        <v>0</v>
      </c>
      <c r="M104" s="204">
        <f t="shared" si="22"/>
        <v>0</v>
      </c>
      <c r="N104" s="204">
        <f t="shared" si="22"/>
        <v>0</v>
      </c>
      <c r="O104" s="204">
        <f t="shared" si="22"/>
        <v>0</v>
      </c>
      <c r="P104" s="249">
        <f t="shared" si="22"/>
        <v>0</v>
      </c>
      <c r="Q104" s="250" t="e">
        <f t="shared" si="17"/>
        <v>#DIV/0!</v>
      </c>
      <c r="R104" s="252"/>
    </row>
    <row r="105" spans="2:20" ht="18.75" thickBot="1" x14ac:dyDescent="0.35">
      <c r="B105" s="245" t="str">
        <f t="shared" si="14"/>
        <v>School 7</v>
      </c>
      <c r="C105" s="205"/>
      <c r="D105" s="273"/>
      <c r="E105" s="44"/>
      <c r="F105" s="204">
        <f t="shared" ref="F105:P105" si="23">F60+F15</f>
        <v>0</v>
      </c>
      <c r="G105" s="204">
        <f t="shared" si="23"/>
        <v>0</v>
      </c>
      <c r="H105" s="204">
        <f t="shared" si="23"/>
        <v>0</v>
      </c>
      <c r="I105" s="204">
        <f t="shared" si="23"/>
        <v>0</v>
      </c>
      <c r="J105" s="204">
        <f t="shared" si="23"/>
        <v>0</v>
      </c>
      <c r="K105" s="204">
        <f t="shared" si="23"/>
        <v>0</v>
      </c>
      <c r="L105" s="204">
        <f t="shared" si="23"/>
        <v>0</v>
      </c>
      <c r="M105" s="204">
        <f t="shared" si="23"/>
        <v>0</v>
      </c>
      <c r="N105" s="204">
        <f t="shared" si="23"/>
        <v>0</v>
      </c>
      <c r="O105" s="204">
        <f t="shared" si="23"/>
        <v>0</v>
      </c>
      <c r="P105" s="249">
        <f t="shared" si="23"/>
        <v>0</v>
      </c>
      <c r="Q105" s="250" t="e">
        <f t="shared" si="17"/>
        <v>#DIV/0!</v>
      </c>
      <c r="R105" s="252"/>
    </row>
    <row r="106" spans="2:20" ht="18.75" thickBot="1" x14ac:dyDescent="0.35">
      <c r="B106" s="245" t="str">
        <f t="shared" si="14"/>
        <v>School 8</v>
      </c>
      <c r="C106" s="205"/>
      <c r="D106" s="273"/>
      <c r="E106" s="44"/>
      <c r="F106" s="204">
        <f t="shared" ref="F106:P106" si="24">F61+F16</f>
        <v>0</v>
      </c>
      <c r="G106" s="204">
        <f t="shared" si="24"/>
        <v>0</v>
      </c>
      <c r="H106" s="204">
        <f t="shared" si="24"/>
        <v>0</v>
      </c>
      <c r="I106" s="204">
        <f t="shared" si="24"/>
        <v>0</v>
      </c>
      <c r="J106" s="204">
        <f t="shared" si="24"/>
        <v>0</v>
      </c>
      <c r="K106" s="204">
        <f t="shared" si="24"/>
        <v>0</v>
      </c>
      <c r="L106" s="204">
        <f t="shared" si="24"/>
        <v>0</v>
      </c>
      <c r="M106" s="204">
        <f t="shared" si="24"/>
        <v>0</v>
      </c>
      <c r="N106" s="204">
        <f t="shared" si="24"/>
        <v>0</v>
      </c>
      <c r="O106" s="204">
        <f t="shared" si="24"/>
        <v>0</v>
      </c>
      <c r="P106" s="249">
        <f t="shared" si="24"/>
        <v>0</v>
      </c>
      <c r="Q106" s="250" t="e">
        <f t="shared" si="17"/>
        <v>#DIV/0!</v>
      </c>
      <c r="R106" s="252"/>
    </row>
    <row r="107" spans="2:20" ht="18.75" thickBot="1" x14ac:dyDescent="0.35">
      <c r="B107" s="245" t="str">
        <f t="shared" si="14"/>
        <v>School 9</v>
      </c>
      <c r="C107" s="205"/>
      <c r="D107" s="273"/>
      <c r="E107" s="44"/>
      <c r="F107" s="204">
        <f t="shared" ref="F107:P107" si="25">F62+F17</f>
        <v>0</v>
      </c>
      <c r="G107" s="204">
        <f t="shared" si="25"/>
        <v>0</v>
      </c>
      <c r="H107" s="204">
        <f t="shared" si="25"/>
        <v>0</v>
      </c>
      <c r="I107" s="204">
        <f t="shared" si="25"/>
        <v>0</v>
      </c>
      <c r="J107" s="204">
        <f t="shared" si="25"/>
        <v>0</v>
      </c>
      <c r="K107" s="204">
        <f t="shared" si="25"/>
        <v>0</v>
      </c>
      <c r="L107" s="204">
        <f t="shared" si="25"/>
        <v>0</v>
      </c>
      <c r="M107" s="204">
        <f t="shared" si="25"/>
        <v>0</v>
      </c>
      <c r="N107" s="204">
        <f t="shared" si="25"/>
        <v>0</v>
      </c>
      <c r="O107" s="204">
        <f t="shared" si="25"/>
        <v>0</v>
      </c>
      <c r="P107" s="249">
        <f t="shared" si="25"/>
        <v>0</v>
      </c>
      <c r="Q107" s="250" t="e">
        <f t="shared" si="17"/>
        <v>#DIV/0!</v>
      </c>
      <c r="R107" s="252"/>
    </row>
    <row r="108" spans="2:20" ht="18.75" thickBot="1" x14ac:dyDescent="0.35">
      <c r="B108" s="245" t="str">
        <f t="shared" si="14"/>
        <v>School 10</v>
      </c>
      <c r="C108" s="205"/>
      <c r="D108" s="273"/>
      <c r="E108" s="44"/>
      <c r="F108" s="204">
        <f t="shared" ref="F108:P108" si="26">F63+F18</f>
        <v>0</v>
      </c>
      <c r="G108" s="204">
        <f t="shared" si="26"/>
        <v>0</v>
      </c>
      <c r="H108" s="204">
        <f t="shared" si="26"/>
        <v>0</v>
      </c>
      <c r="I108" s="204">
        <f t="shared" si="26"/>
        <v>0</v>
      </c>
      <c r="J108" s="204">
        <f t="shared" si="26"/>
        <v>0</v>
      </c>
      <c r="K108" s="204">
        <f t="shared" si="26"/>
        <v>0</v>
      </c>
      <c r="L108" s="204">
        <f t="shared" si="26"/>
        <v>0</v>
      </c>
      <c r="M108" s="204">
        <f t="shared" si="26"/>
        <v>0</v>
      </c>
      <c r="N108" s="204">
        <f t="shared" si="26"/>
        <v>0</v>
      </c>
      <c r="O108" s="204">
        <f t="shared" si="26"/>
        <v>0</v>
      </c>
      <c r="P108" s="249">
        <f t="shared" si="26"/>
        <v>0</v>
      </c>
      <c r="Q108" s="250" t="e">
        <f t="shared" si="17"/>
        <v>#DIV/0!</v>
      </c>
      <c r="R108" s="252"/>
    </row>
    <row r="109" spans="2:20" ht="18.75" thickBot="1" x14ac:dyDescent="0.35">
      <c r="B109" s="245" t="str">
        <f t="shared" si="14"/>
        <v>School 11</v>
      </c>
      <c r="C109" s="205"/>
      <c r="D109" s="273"/>
      <c r="E109" s="44"/>
      <c r="F109" s="204">
        <f t="shared" ref="F109:P109" si="27">F64+F19</f>
        <v>0</v>
      </c>
      <c r="G109" s="204">
        <f t="shared" si="27"/>
        <v>0</v>
      </c>
      <c r="H109" s="204">
        <f t="shared" si="27"/>
        <v>0</v>
      </c>
      <c r="I109" s="204">
        <f t="shared" si="27"/>
        <v>0</v>
      </c>
      <c r="J109" s="204">
        <f t="shared" si="27"/>
        <v>0</v>
      </c>
      <c r="K109" s="204">
        <f t="shared" si="27"/>
        <v>0</v>
      </c>
      <c r="L109" s="204">
        <f t="shared" si="27"/>
        <v>0</v>
      </c>
      <c r="M109" s="204">
        <f t="shared" si="27"/>
        <v>0</v>
      </c>
      <c r="N109" s="204">
        <f t="shared" si="27"/>
        <v>0</v>
      </c>
      <c r="O109" s="204">
        <f t="shared" si="27"/>
        <v>0</v>
      </c>
      <c r="P109" s="249">
        <f t="shared" si="27"/>
        <v>0</v>
      </c>
      <c r="Q109" s="250" t="e">
        <f t="shared" si="17"/>
        <v>#DIV/0!</v>
      </c>
      <c r="R109" s="252"/>
    </row>
    <row r="110" spans="2:20" ht="18.75" thickBot="1" x14ac:dyDescent="0.35">
      <c r="B110" s="245" t="str">
        <f t="shared" si="14"/>
        <v>School 12</v>
      </c>
      <c r="C110" s="205"/>
      <c r="D110" s="273"/>
      <c r="E110" s="44"/>
      <c r="F110" s="204">
        <f t="shared" ref="F110:P110" si="28">F65+F20</f>
        <v>0</v>
      </c>
      <c r="G110" s="204">
        <f t="shared" si="28"/>
        <v>0</v>
      </c>
      <c r="H110" s="204">
        <f t="shared" si="28"/>
        <v>0</v>
      </c>
      <c r="I110" s="204">
        <f t="shared" si="28"/>
        <v>0</v>
      </c>
      <c r="J110" s="204">
        <f t="shared" si="28"/>
        <v>0</v>
      </c>
      <c r="K110" s="204">
        <f t="shared" si="28"/>
        <v>0</v>
      </c>
      <c r="L110" s="204">
        <f t="shared" si="28"/>
        <v>0</v>
      </c>
      <c r="M110" s="204">
        <f t="shared" si="28"/>
        <v>0</v>
      </c>
      <c r="N110" s="204">
        <f t="shared" si="28"/>
        <v>0</v>
      </c>
      <c r="O110" s="204">
        <f t="shared" si="28"/>
        <v>0</v>
      </c>
      <c r="P110" s="249">
        <f t="shared" si="28"/>
        <v>0</v>
      </c>
      <c r="Q110" s="250" t="e">
        <f t="shared" si="17"/>
        <v>#DIV/0!</v>
      </c>
      <c r="R110" s="252"/>
    </row>
    <row r="111" spans="2:20" ht="18.75" thickBot="1" x14ac:dyDescent="0.35">
      <c r="B111" s="245" t="str">
        <f t="shared" si="14"/>
        <v>School 13</v>
      </c>
      <c r="C111" s="205"/>
      <c r="D111" s="273"/>
      <c r="E111" s="44"/>
      <c r="F111" s="204">
        <f t="shared" ref="F111:P111" si="29">F66+F21</f>
        <v>0</v>
      </c>
      <c r="G111" s="204">
        <f t="shared" si="29"/>
        <v>0</v>
      </c>
      <c r="H111" s="204">
        <f t="shared" si="29"/>
        <v>0</v>
      </c>
      <c r="I111" s="204">
        <f t="shared" si="29"/>
        <v>0</v>
      </c>
      <c r="J111" s="204">
        <f t="shared" si="29"/>
        <v>0</v>
      </c>
      <c r="K111" s="204">
        <f t="shared" si="29"/>
        <v>0</v>
      </c>
      <c r="L111" s="204">
        <f t="shared" si="29"/>
        <v>0</v>
      </c>
      <c r="M111" s="204">
        <f t="shared" si="29"/>
        <v>0</v>
      </c>
      <c r="N111" s="204">
        <f t="shared" si="29"/>
        <v>0</v>
      </c>
      <c r="O111" s="204">
        <f t="shared" si="29"/>
        <v>0</v>
      </c>
      <c r="P111" s="249">
        <f t="shared" si="29"/>
        <v>0</v>
      </c>
      <c r="Q111" s="250" t="e">
        <f t="shared" si="17"/>
        <v>#DIV/0!</v>
      </c>
      <c r="R111" s="252"/>
    </row>
    <row r="112" spans="2:20" ht="18.75" thickBot="1" x14ac:dyDescent="0.35">
      <c r="B112" s="245" t="str">
        <f t="shared" si="14"/>
        <v>School 14</v>
      </c>
      <c r="C112" s="205"/>
      <c r="D112" s="273"/>
      <c r="E112" s="44"/>
      <c r="F112" s="204">
        <f t="shared" ref="F112:P112" si="30">F67+F22</f>
        <v>0</v>
      </c>
      <c r="G112" s="204">
        <f t="shared" si="30"/>
        <v>0</v>
      </c>
      <c r="H112" s="204">
        <f t="shared" si="30"/>
        <v>0</v>
      </c>
      <c r="I112" s="204">
        <f t="shared" si="30"/>
        <v>0</v>
      </c>
      <c r="J112" s="204">
        <f t="shared" si="30"/>
        <v>0</v>
      </c>
      <c r="K112" s="204">
        <f t="shared" si="30"/>
        <v>0</v>
      </c>
      <c r="L112" s="204">
        <f t="shared" si="30"/>
        <v>0</v>
      </c>
      <c r="M112" s="204">
        <f t="shared" si="30"/>
        <v>0</v>
      </c>
      <c r="N112" s="204">
        <f t="shared" si="30"/>
        <v>0</v>
      </c>
      <c r="O112" s="204">
        <f t="shared" si="30"/>
        <v>0</v>
      </c>
      <c r="P112" s="249">
        <f t="shared" si="30"/>
        <v>0</v>
      </c>
      <c r="Q112" s="250" t="e">
        <f t="shared" si="17"/>
        <v>#DIV/0!</v>
      </c>
      <c r="R112" s="252"/>
    </row>
    <row r="113" spans="2:18" ht="18.75" thickBot="1" x14ac:dyDescent="0.35">
      <c r="B113" s="245" t="str">
        <f t="shared" si="14"/>
        <v>School 15</v>
      </c>
      <c r="C113" s="205"/>
      <c r="D113" s="273"/>
      <c r="E113" s="44"/>
      <c r="F113" s="204">
        <f t="shared" ref="F113:P113" si="31">F68+F23</f>
        <v>0</v>
      </c>
      <c r="G113" s="204">
        <f t="shared" si="31"/>
        <v>0</v>
      </c>
      <c r="H113" s="204">
        <f t="shared" si="31"/>
        <v>0</v>
      </c>
      <c r="I113" s="204">
        <f t="shared" si="31"/>
        <v>0</v>
      </c>
      <c r="J113" s="204">
        <f t="shared" si="31"/>
        <v>0</v>
      </c>
      <c r="K113" s="204">
        <f t="shared" si="31"/>
        <v>0</v>
      </c>
      <c r="L113" s="204">
        <f t="shared" si="31"/>
        <v>0</v>
      </c>
      <c r="M113" s="204">
        <f t="shared" si="31"/>
        <v>0</v>
      </c>
      <c r="N113" s="204">
        <f t="shared" si="31"/>
        <v>0</v>
      </c>
      <c r="O113" s="204">
        <f t="shared" si="31"/>
        <v>0</v>
      </c>
      <c r="P113" s="249">
        <f t="shared" si="31"/>
        <v>0</v>
      </c>
      <c r="Q113" s="250" t="e">
        <f t="shared" si="17"/>
        <v>#DIV/0!</v>
      </c>
      <c r="R113" s="252"/>
    </row>
    <row r="114" spans="2:18" ht="18.75" thickBot="1" x14ac:dyDescent="0.35">
      <c r="B114" s="245" t="str">
        <f t="shared" si="14"/>
        <v>School 16</v>
      </c>
      <c r="C114" s="205"/>
      <c r="D114" s="273"/>
      <c r="E114" s="44"/>
      <c r="F114" s="204">
        <f t="shared" ref="F114:P114" si="32">F69+F24</f>
        <v>0</v>
      </c>
      <c r="G114" s="204">
        <f t="shared" si="32"/>
        <v>0</v>
      </c>
      <c r="H114" s="204">
        <f t="shared" si="32"/>
        <v>0</v>
      </c>
      <c r="I114" s="204">
        <f t="shared" si="32"/>
        <v>0</v>
      </c>
      <c r="J114" s="204">
        <f t="shared" si="32"/>
        <v>0</v>
      </c>
      <c r="K114" s="204">
        <f t="shared" si="32"/>
        <v>0</v>
      </c>
      <c r="L114" s="204">
        <f t="shared" si="32"/>
        <v>0</v>
      </c>
      <c r="M114" s="204">
        <f t="shared" si="32"/>
        <v>0</v>
      </c>
      <c r="N114" s="204">
        <f t="shared" si="32"/>
        <v>0</v>
      </c>
      <c r="O114" s="204">
        <f t="shared" si="32"/>
        <v>0</v>
      </c>
      <c r="P114" s="249">
        <f t="shared" si="32"/>
        <v>0</v>
      </c>
      <c r="Q114" s="250" t="e">
        <f t="shared" si="17"/>
        <v>#DIV/0!</v>
      </c>
      <c r="R114" s="252"/>
    </row>
    <row r="115" spans="2:18" ht="18.75" thickBot="1" x14ac:dyDescent="0.35">
      <c r="B115" s="245" t="str">
        <f t="shared" si="14"/>
        <v>School 17</v>
      </c>
      <c r="C115" s="205"/>
      <c r="D115" s="273"/>
      <c r="E115" s="44"/>
      <c r="F115" s="204">
        <f t="shared" ref="F115:P115" si="33">F70+F25</f>
        <v>0</v>
      </c>
      <c r="G115" s="204">
        <f t="shared" si="33"/>
        <v>0</v>
      </c>
      <c r="H115" s="204">
        <f t="shared" si="33"/>
        <v>0</v>
      </c>
      <c r="I115" s="204">
        <f t="shared" si="33"/>
        <v>0</v>
      </c>
      <c r="J115" s="204">
        <f t="shared" si="33"/>
        <v>0</v>
      </c>
      <c r="K115" s="204">
        <f t="shared" si="33"/>
        <v>0</v>
      </c>
      <c r="L115" s="204">
        <f t="shared" si="33"/>
        <v>0</v>
      </c>
      <c r="M115" s="204">
        <f t="shared" si="33"/>
        <v>0</v>
      </c>
      <c r="N115" s="204">
        <f t="shared" si="33"/>
        <v>0</v>
      </c>
      <c r="O115" s="204">
        <f t="shared" si="33"/>
        <v>0</v>
      </c>
      <c r="P115" s="249">
        <f t="shared" si="33"/>
        <v>0</v>
      </c>
      <c r="Q115" s="250" t="e">
        <f t="shared" si="17"/>
        <v>#DIV/0!</v>
      </c>
      <c r="R115" s="252"/>
    </row>
    <row r="116" spans="2:18" ht="18.75" thickBot="1" x14ac:dyDescent="0.35">
      <c r="B116" s="245" t="str">
        <f t="shared" si="14"/>
        <v>School 18</v>
      </c>
      <c r="C116" s="205"/>
      <c r="D116" s="273"/>
      <c r="E116" s="44"/>
      <c r="F116" s="204">
        <f t="shared" ref="F116:P116" si="34">F71+F26</f>
        <v>0</v>
      </c>
      <c r="G116" s="204">
        <f t="shared" si="34"/>
        <v>0</v>
      </c>
      <c r="H116" s="204">
        <f t="shared" si="34"/>
        <v>0</v>
      </c>
      <c r="I116" s="204">
        <f t="shared" si="34"/>
        <v>0</v>
      </c>
      <c r="J116" s="204">
        <f t="shared" si="34"/>
        <v>0</v>
      </c>
      <c r="K116" s="204">
        <f t="shared" si="34"/>
        <v>0</v>
      </c>
      <c r="L116" s="204">
        <f t="shared" si="34"/>
        <v>0</v>
      </c>
      <c r="M116" s="204">
        <f t="shared" si="34"/>
        <v>0</v>
      </c>
      <c r="N116" s="204">
        <f t="shared" si="34"/>
        <v>0</v>
      </c>
      <c r="O116" s="204">
        <f t="shared" si="34"/>
        <v>0</v>
      </c>
      <c r="P116" s="249">
        <f t="shared" si="34"/>
        <v>0</v>
      </c>
      <c r="Q116" s="250" t="e">
        <f t="shared" si="17"/>
        <v>#DIV/0!</v>
      </c>
      <c r="R116" s="252"/>
    </row>
    <row r="117" spans="2:18" ht="18.75" thickBot="1" x14ac:dyDescent="0.35">
      <c r="B117" s="245" t="str">
        <f t="shared" si="14"/>
        <v>School 19</v>
      </c>
      <c r="C117" s="205"/>
      <c r="D117" s="273"/>
      <c r="E117" s="44"/>
      <c r="F117" s="204">
        <f t="shared" ref="F117:P117" si="35">F72+F27</f>
        <v>0</v>
      </c>
      <c r="G117" s="204">
        <f t="shared" si="35"/>
        <v>0</v>
      </c>
      <c r="H117" s="204">
        <f t="shared" si="35"/>
        <v>0</v>
      </c>
      <c r="I117" s="204">
        <f t="shared" si="35"/>
        <v>0</v>
      </c>
      <c r="J117" s="204">
        <f t="shared" si="35"/>
        <v>0</v>
      </c>
      <c r="K117" s="204">
        <f t="shared" si="35"/>
        <v>0</v>
      </c>
      <c r="L117" s="204">
        <f t="shared" si="35"/>
        <v>0</v>
      </c>
      <c r="M117" s="204">
        <f t="shared" si="35"/>
        <v>0</v>
      </c>
      <c r="N117" s="204">
        <f t="shared" si="35"/>
        <v>0</v>
      </c>
      <c r="O117" s="204">
        <f t="shared" si="35"/>
        <v>0</v>
      </c>
      <c r="P117" s="249">
        <f t="shared" si="35"/>
        <v>0</v>
      </c>
      <c r="Q117" s="250" t="e">
        <f t="shared" si="17"/>
        <v>#DIV/0!</v>
      </c>
      <c r="R117" s="252"/>
    </row>
    <row r="118" spans="2:18" ht="18.75" thickBot="1" x14ac:dyDescent="0.35">
      <c r="B118" s="245" t="str">
        <f t="shared" ref="B118:B137" si="36">B73</f>
        <v>School 20</v>
      </c>
      <c r="C118" s="205"/>
      <c r="D118" s="273"/>
      <c r="E118" s="44"/>
      <c r="F118" s="204">
        <f t="shared" ref="F118:P118" si="37">F73+F28</f>
        <v>0</v>
      </c>
      <c r="G118" s="204">
        <f t="shared" si="37"/>
        <v>0</v>
      </c>
      <c r="H118" s="204">
        <f t="shared" si="37"/>
        <v>0</v>
      </c>
      <c r="I118" s="204">
        <f t="shared" si="37"/>
        <v>0</v>
      </c>
      <c r="J118" s="204">
        <f t="shared" si="37"/>
        <v>0</v>
      </c>
      <c r="K118" s="204">
        <f t="shared" si="37"/>
        <v>0</v>
      </c>
      <c r="L118" s="204">
        <f t="shared" si="37"/>
        <v>0</v>
      </c>
      <c r="M118" s="204">
        <f t="shared" si="37"/>
        <v>0</v>
      </c>
      <c r="N118" s="204">
        <f t="shared" si="37"/>
        <v>0</v>
      </c>
      <c r="O118" s="204">
        <f t="shared" si="37"/>
        <v>0</v>
      </c>
      <c r="P118" s="249">
        <f t="shared" si="37"/>
        <v>0</v>
      </c>
      <c r="Q118" s="250" t="e">
        <f t="shared" si="17"/>
        <v>#DIV/0!</v>
      </c>
      <c r="R118" s="252"/>
    </row>
    <row r="119" spans="2:18" ht="18.75" thickBot="1" x14ac:dyDescent="0.35">
      <c r="B119" s="245" t="str">
        <f t="shared" si="36"/>
        <v>School 21</v>
      </c>
      <c r="C119" s="205"/>
      <c r="D119" s="273"/>
      <c r="E119" s="44"/>
      <c r="F119" s="204">
        <f t="shared" ref="F119:P119" si="38">F74+F29</f>
        <v>0</v>
      </c>
      <c r="G119" s="204">
        <f t="shared" si="38"/>
        <v>0</v>
      </c>
      <c r="H119" s="204">
        <f t="shared" si="38"/>
        <v>0</v>
      </c>
      <c r="I119" s="204">
        <f t="shared" si="38"/>
        <v>0</v>
      </c>
      <c r="J119" s="204">
        <f t="shared" si="38"/>
        <v>0</v>
      </c>
      <c r="K119" s="204">
        <f t="shared" si="38"/>
        <v>0</v>
      </c>
      <c r="L119" s="204">
        <f t="shared" si="38"/>
        <v>0</v>
      </c>
      <c r="M119" s="204">
        <f t="shared" si="38"/>
        <v>0</v>
      </c>
      <c r="N119" s="204">
        <f t="shared" si="38"/>
        <v>0</v>
      </c>
      <c r="O119" s="204">
        <f t="shared" si="38"/>
        <v>0</v>
      </c>
      <c r="P119" s="249">
        <f t="shared" si="38"/>
        <v>0</v>
      </c>
      <c r="Q119" s="250" t="e">
        <f t="shared" si="17"/>
        <v>#DIV/0!</v>
      </c>
      <c r="R119" s="252"/>
    </row>
    <row r="120" spans="2:18" ht="18.75" thickBot="1" x14ac:dyDescent="0.35">
      <c r="B120" s="245" t="str">
        <f t="shared" si="36"/>
        <v>School 22</v>
      </c>
      <c r="C120" s="205"/>
      <c r="D120" s="273"/>
      <c r="E120" s="44"/>
      <c r="F120" s="204">
        <f t="shared" ref="F120:P120" si="39">F75+F30</f>
        <v>0</v>
      </c>
      <c r="G120" s="204">
        <f t="shared" si="39"/>
        <v>0</v>
      </c>
      <c r="H120" s="204">
        <f t="shared" si="39"/>
        <v>0</v>
      </c>
      <c r="I120" s="204">
        <f t="shared" si="39"/>
        <v>0</v>
      </c>
      <c r="J120" s="204">
        <f t="shared" si="39"/>
        <v>0</v>
      </c>
      <c r="K120" s="204">
        <f t="shared" si="39"/>
        <v>0</v>
      </c>
      <c r="L120" s="204">
        <f t="shared" si="39"/>
        <v>0</v>
      </c>
      <c r="M120" s="204">
        <f t="shared" si="39"/>
        <v>0</v>
      </c>
      <c r="N120" s="204">
        <f t="shared" si="39"/>
        <v>0</v>
      </c>
      <c r="O120" s="204">
        <f t="shared" si="39"/>
        <v>0</v>
      </c>
      <c r="P120" s="249">
        <f t="shared" si="39"/>
        <v>0</v>
      </c>
      <c r="Q120" s="250" t="e">
        <f t="shared" si="17"/>
        <v>#DIV/0!</v>
      </c>
      <c r="R120" s="252"/>
    </row>
    <row r="121" spans="2:18" ht="18.75" thickBot="1" x14ac:dyDescent="0.35">
      <c r="B121" s="245" t="str">
        <f t="shared" si="36"/>
        <v>School 23</v>
      </c>
      <c r="C121" s="205"/>
      <c r="D121" s="273"/>
      <c r="E121" s="44"/>
      <c r="F121" s="204">
        <f t="shared" ref="F121:P121" si="40">F76+F31</f>
        <v>0</v>
      </c>
      <c r="G121" s="204">
        <f t="shared" si="40"/>
        <v>0</v>
      </c>
      <c r="H121" s="204">
        <f t="shared" si="40"/>
        <v>0</v>
      </c>
      <c r="I121" s="204">
        <f t="shared" si="40"/>
        <v>0</v>
      </c>
      <c r="J121" s="204">
        <f t="shared" si="40"/>
        <v>0</v>
      </c>
      <c r="K121" s="204">
        <f t="shared" si="40"/>
        <v>0</v>
      </c>
      <c r="L121" s="204">
        <f t="shared" si="40"/>
        <v>0</v>
      </c>
      <c r="M121" s="204">
        <f t="shared" si="40"/>
        <v>0</v>
      </c>
      <c r="N121" s="204">
        <f t="shared" si="40"/>
        <v>0</v>
      </c>
      <c r="O121" s="204">
        <f t="shared" si="40"/>
        <v>0</v>
      </c>
      <c r="P121" s="249">
        <f t="shared" si="40"/>
        <v>0</v>
      </c>
      <c r="Q121" s="250" t="e">
        <f t="shared" si="17"/>
        <v>#DIV/0!</v>
      </c>
      <c r="R121" s="252"/>
    </row>
    <row r="122" spans="2:18" ht="18.75" thickBot="1" x14ac:dyDescent="0.35">
      <c r="B122" s="245" t="str">
        <f t="shared" si="36"/>
        <v>School 24</v>
      </c>
      <c r="C122" s="205"/>
      <c r="D122" s="273"/>
      <c r="E122" s="44"/>
      <c r="F122" s="204">
        <f t="shared" ref="F122:P122" si="41">F77+F32</f>
        <v>0</v>
      </c>
      <c r="G122" s="204">
        <f t="shared" si="41"/>
        <v>0</v>
      </c>
      <c r="H122" s="204">
        <f t="shared" si="41"/>
        <v>0</v>
      </c>
      <c r="I122" s="204">
        <f t="shared" si="41"/>
        <v>0</v>
      </c>
      <c r="J122" s="204">
        <f t="shared" si="41"/>
        <v>0</v>
      </c>
      <c r="K122" s="204">
        <f t="shared" si="41"/>
        <v>0</v>
      </c>
      <c r="L122" s="204">
        <f t="shared" si="41"/>
        <v>0</v>
      </c>
      <c r="M122" s="204">
        <f t="shared" si="41"/>
        <v>0</v>
      </c>
      <c r="N122" s="204">
        <f t="shared" si="41"/>
        <v>0</v>
      </c>
      <c r="O122" s="204">
        <f t="shared" si="41"/>
        <v>0</v>
      </c>
      <c r="P122" s="249">
        <f t="shared" si="41"/>
        <v>0</v>
      </c>
      <c r="Q122" s="250" t="e">
        <f t="shared" si="17"/>
        <v>#DIV/0!</v>
      </c>
      <c r="R122" s="252"/>
    </row>
    <row r="123" spans="2:18" ht="18.75" thickBot="1" x14ac:dyDescent="0.35">
      <c r="B123" s="245" t="str">
        <f t="shared" si="36"/>
        <v>School 25</v>
      </c>
      <c r="C123" s="205"/>
      <c r="D123" s="273"/>
      <c r="E123" s="44"/>
      <c r="F123" s="204">
        <f t="shared" ref="F123:P123" si="42">F78+F33</f>
        <v>0</v>
      </c>
      <c r="G123" s="204">
        <f t="shared" si="42"/>
        <v>0</v>
      </c>
      <c r="H123" s="204">
        <f t="shared" si="42"/>
        <v>0</v>
      </c>
      <c r="I123" s="204">
        <f t="shared" si="42"/>
        <v>0</v>
      </c>
      <c r="J123" s="204">
        <f t="shared" si="42"/>
        <v>0</v>
      </c>
      <c r="K123" s="204">
        <f t="shared" si="42"/>
        <v>0</v>
      </c>
      <c r="L123" s="204">
        <f t="shared" si="42"/>
        <v>0</v>
      </c>
      <c r="M123" s="204">
        <f t="shared" si="42"/>
        <v>0</v>
      </c>
      <c r="N123" s="204">
        <f t="shared" si="42"/>
        <v>0</v>
      </c>
      <c r="O123" s="204">
        <f t="shared" si="42"/>
        <v>0</v>
      </c>
      <c r="P123" s="249">
        <f t="shared" si="42"/>
        <v>0</v>
      </c>
      <c r="Q123" s="250" t="e">
        <f t="shared" si="17"/>
        <v>#DIV/0!</v>
      </c>
      <c r="R123" s="252"/>
    </row>
    <row r="124" spans="2:18" ht="18.75" thickBot="1" x14ac:dyDescent="0.35">
      <c r="B124" s="245" t="str">
        <f t="shared" si="36"/>
        <v>School 26</v>
      </c>
      <c r="C124" s="205"/>
      <c r="D124" s="273"/>
      <c r="E124" s="44"/>
      <c r="F124" s="204">
        <f t="shared" ref="F124:P124" si="43">F79+F34</f>
        <v>0</v>
      </c>
      <c r="G124" s="204">
        <f t="shared" si="43"/>
        <v>0</v>
      </c>
      <c r="H124" s="204">
        <f t="shared" si="43"/>
        <v>0</v>
      </c>
      <c r="I124" s="204">
        <f t="shared" si="43"/>
        <v>0</v>
      </c>
      <c r="J124" s="204">
        <f t="shared" si="43"/>
        <v>0</v>
      </c>
      <c r="K124" s="204">
        <f t="shared" si="43"/>
        <v>0</v>
      </c>
      <c r="L124" s="204">
        <f t="shared" si="43"/>
        <v>0</v>
      </c>
      <c r="M124" s="204">
        <f t="shared" si="43"/>
        <v>0</v>
      </c>
      <c r="N124" s="204">
        <f t="shared" si="43"/>
        <v>0</v>
      </c>
      <c r="O124" s="204">
        <f t="shared" si="43"/>
        <v>0</v>
      </c>
      <c r="P124" s="249">
        <f t="shared" si="43"/>
        <v>0</v>
      </c>
      <c r="Q124" s="250" t="e">
        <f t="shared" si="17"/>
        <v>#DIV/0!</v>
      </c>
      <c r="R124" s="252"/>
    </row>
    <row r="125" spans="2:18" ht="18.75" thickBot="1" x14ac:dyDescent="0.35">
      <c r="B125" s="245" t="str">
        <f t="shared" si="36"/>
        <v>School 27</v>
      </c>
      <c r="C125" s="205"/>
      <c r="D125" s="273"/>
      <c r="E125" s="44"/>
      <c r="F125" s="204">
        <f t="shared" ref="F125:P125" si="44">F80+F35</f>
        <v>0</v>
      </c>
      <c r="G125" s="204">
        <f t="shared" si="44"/>
        <v>0</v>
      </c>
      <c r="H125" s="204">
        <f t="shared" si="44"/>
        <v>0</v>
      </c>
      <c r="I125" s="204">
        <f t="shared" si="44"/>
        <v>0</v>
      </c>
      <c r="J125" s="204">
        <f t="shared" si="44"/>
        <v>0</v>
      </c>
      <c r="K125" s="204">
        <f t="shared" si="44"/>
        <v>0</v>
      </c>
      <c r="L125" s="204">
        <f t="shared" si="44"/>
        <v>0</v>
      </c>
      <c r="M125" s="204">
        <f t="shared" si="44"/>
        <v>0</v>
      </c>
      <c r="N125" s="204">
        <f t="shared" si="44"/>
        <v>0</v>
      </c>
      <c r="O125" s="204">
        <f t="shared" si="44"/>
        <v>0</v>
      </c>
      <c r="P125" s="249">
        <f t="shared" si="44"/>
        <v>0</v>
      </c>
      <c r="Q125" s="250" t="e">
        <f t="shared" si="17"/>
        <v>#DIV/0!</v>
      </c>
      <c r="R125" s="252"/>
    </row>
    <row r="126" spans="2:18" ht="18.75" thickBot="1" x14ac:dyDescent="0.35">
      <c r="B126" s="245" t="str">
        <f t="shared" si="36"/>
        <v>School 28</v>
      </c>
      <c r="C126" s="205"/>
      <c r="D126" s="273"/>
      <c r="E126" s="44"/>
      <c r="F126" s="204">
        <f t="shared" ref="F126:P126" si="45">F81+F36</f>
        <v>0</v>
      </c>
      <c r="G126" s="204">
        <f t="shared" si="45"/>
        <v>0</v>
      </c>
      <c r="H126" s="204">
        <f t="shared" si="45"/>
        <v>0</v>
      </c>
      <c r="I126" s="204">
        <f t="shared" si="45"/>
        <v>0</v>
      </c>
      <c r="J126" s="204">
        <f t="shared" si="45"/>
        <v>0</v>
      </c>
      <c r="K126" s="204">
        <f t="shared" si="45"/>
        <v>0</v>
      </c>
      <c r="L126" s="204">
        <f t="shared" si="45"/>
        <v>0</v>
      </c>
      <c r="M126" s="204">
        <f t="shared" si="45"/>
        <v>0</v>
      </c>
      <c r="N126" s="204">
        <f t="shared" si="45"/>
        <v>0</v>
      </c>
      <c r="O126" s="204">
        <f t="shared" si="45"/>
        <v>0</v>
      </c>
      <c r="P126" s="249">
        <f t="shared" si="45"/>
        <v>0</v>
      </c>
      <c r="Q126" s="250" t="e">
        <f t="shared" si="17"/>
        <v>#DIV/0!</v>
      </c>
      <c r="R126" s="252"/>
    </row>
    <row r="127" spans="2:18" ht="18.75" thickBot="1" x14ac:dyDescent="0.35">
      <c r="B127" s="245" t="str">
        <f t="shared" si="36"/>
        <v>School 29</v>
      </c>
      <c r="C127" s="205"/>
      <c r="D127" s="273"/>
      <c r="E127" s="44"/>
      <c r="F127" s="204">
        <f t="shared" ref="F127:P127" si="46">F82+F37</f>
        <v>0</v>
      </c>
      <c r="G127" s="204">
        <f t="shared" si="46"/>
        <v>0</v>
      </c>
      <c r="H127" s="204">
        <f t="shared" si="46"/>
        <v>0</v>
      </c>
      <c r="I127" s="204">
        <f t="shared" si="46"/>
        <v>0</v>
      </c>
      <c r="J127" s="204">
        <f t="shared" si="46"/>
        <v>0</v>
      </c>
      <c r="K127" s="204">
        <f t="shared" si="46"/>
        <v>0</v>
      </c>
      <c r="L127" s="204">
        <f t="shared" si="46"/>
        <v>0</v>
      </c>
      <c r="M127" s="204">
        <f t="shared" si="46"/>
        <v>0</v>
      </c>
      <c r="N127" s="204">
        <f t="shared" si="46"/>
        <v>0</v>
      </c>
      <c r="O127" s="204">
        <f t="shared" si="46"/>
        <v>0</v>
      </c>
      <c r="P127" s="249">
        <f t="shared" si="46"/>
        <v>0</v>
      </c>
      <c r="Q127" s="250" t="e">
        <f t="shared" si="17"/>
        <v>#DIV/0!</v>
      </c>
      <c r="R127" s="252"/>
    </row>
    <row r="128" spans="2:18" ht="18.75" thickBot="1" x14ac:dyDescent="0.35">
      <c r="B128" s="245" t="str">
        <f t="shared" si="36"/>
        <v>School 30</v>
      </c>
      <c r="C128" s="205"/>
      <c r="D128" s="273"/>
      <c r="E128" s="44"/>
      <c r="F128" s="204">
        <f t="shared" ref="F128:P128" si="47">F83+F38</f>
        <v>0</v>
      </c>
      <c r="G128" s="204">
        <f t="shared" si="47"/>
        <v>0</v>
      </c>
      <c r="H128" s="204">
        <f t="shared" si="47"/>
        <v>0</v>
      </c>
      <c r="I128" s="204">
        <f t="shared" si="47"/>
        <v>0</v>
      </c>
      <c r="J128" s="204">
        <f t="shared" si="47"/>
        <v>0</v>
      </c>
      <c r="K128" s="204">
        <f t="shared" si="47"/>
        <v>0</v>
      </c>
      <c r="L128" s="204">
        <f t="shared" si="47"/>
        <v>0</v>
      </c>
      <c r="M128" s="204">
        <f t="shared" si="47"/>
        <v>0</v>
      </c>
      <c r="N128" s="204">
        <f t="shared" si="47"/>
        <v>0</v>
      </c>
      <c r="O128" s="204">
        <f t="shared" si="47"/>
        <v>0</v>
      </c>
      <c r="P128" s="249">
        <f t="shared" si="47"/>
        <v>0</v>
      </c>
      <c r="Q128" s="250" t="e">
        <f t="shared" si="17"/>
        <v>#DIV/0!</v>
      </c>
      <c r="R128" s="252"/>
    </row>
    <row r="129" spans="2:20" ht="18.75" thickBot="1" x14ac:dyDescent="0.35">
      <c r="B129" s="245" t="str">
        <f t="shared" si="36"/>
        <v>School 31</v>
      </c>
      <c r="C129" s="205"/>
      <c r="D129" s="273"/>
      <c r="E129" s="44"/>
      <c r="F129" s="204">
        <f t="shared" ref="F129:P129" si="48">F84+F39</f>
        <v>0</v>
      </c>
      <c r="G129" s="204">
        <f t="shared" si="48"/>
        <v>0</v>
      </c>
      <c r="H129" s="204">
        <f t="shared" si="48"/>
        <v>0</v>
      </c>
      <c r="I129" s="204">
        <f t="shared" si="48"/>
        <v>0</v>
      </c>
      <c r="J129" s="204">
        <f t="shared" si="48"/>
        <v>0</v>
      </c>
      <c r="K129" s="204">
        <f t="shared" si="48"/>
        <v>0</v>
      </c>
      <c r="L129" s="204">
        <f t="shared" si="48"/>
        <v>0</v>
      </c>
      <c r="M129" s="204">
        <f t="shared" si="48"/>
        <v>0</v>
      </c>
      <c r="N129" s="204">
        <f t="shared" si="48"/>
        <v>0</v>
      </c>
      <c r="O129" s="204">
        <f t="shared" si="48"/>
        <v>0</v>
      </c>
      <c r="P129" s="249">
        <f t="shared" si="48"/>
        <v>0</v>
      </c>
      <c r="Q129" s="250" t="e">
        <f t="shared" si="17"/>
        <v>#DIV/0!</v>
      </c>
      <c r="R129" s="252"/>
    </row>
    <row r="130" spans="2:20" ht="18.75" thickBot="1" x14ac:dyDescent="0.35">
      <c r="B130" s="245" t="str">
        <f t="shared" si="36"/>
        <v>School 32</v>
      </c>
      <c r="C130" s="205"/>
      <c r="D130" s="273"/>
      <c r="E130" s="44"/>
      <c r="F130" s="204">
        <f t="shared" ref="F130:P130" si="49">F85+F40</f>
        <v>0</v>
      </c>
      <c r="G130" s="204">
        <f t="shared" si="49"/>
        <v>0</v>
      </c>
      <c r="H130" s="204">
        <f t="shared" si="49"/>
        <v>0</v>
      </c>
      <c r="I130" s="204">
        <f t="shared" si="49"/>
        <v>0</v>
      </c>
      <c r="J130" s="204">
        <f t="shared" si="49"/>
        <v>0</v>
      </c>
      <c r="K130" s="204">
        <f t="shared" si="49"/>
        <v>0</v>
      </c>
      <c r="L130" s="204">
        <f t="shared" si="49"/>
        <v>0</v>
      </c>
      <c r="M130" s="204">
        <f t="shared" si="49"/>
        <v>0</v>
      </c>
      <c r="N130" s="204">
        <f t="shared" si="49"/>
        <v>0</v>
      </c>
      <c r="O130" s="204">
        <f t="shared" si="49"/>
        <v>0</v>
      </c>
      <c r="P130" s="249">
        <f t="shared" si="49"/>
        <v>0</v>
      </c>
      <c r="Q130" s="250" t="e">
        <f t="shared" si="17"/>
        <v>#DIV/0!</v>
      </c>
      <c r="R130" s="252"/>
    </row>
    <row r="131" spans="2:20" ht="18.75" thickBot="1" x14ac:dyDescent="0.35">
      <c r="B131" s="245" t="str">
        <f t="shared" si="36"/>
        <v>School 33</v>
      </c>
      <c r="C131" s="205"/>
      <c r="D131" s="273"/>
      <c r="E131" s="44"/>
      <c r="F131" s="204">
        <f t="shared" ref="F131:P131" si="50">F86+F41</f>
        <v>0</v>
      </c>
      <c r="G131" s="204">
        <f t="shared" si="50"/>
        <v>0</v>
      </c>
      <c r="H131" s="204">
        <f t="shared" si="50"/>
        <v>0</v>
      </c>
      <c r="I131" s="204">
        <f t="shared" si="50"/>
        <v>0</v>
      </c>
      <c r="J131" s="204">
        <f t="shared" si="50"/>
        <v>0</v>
      </c>
      <c r="K131" s="204">
        <f t="shared" si="50"/>
        <v>0</v>
      </c>
      <c r="L131" s="204">
        <f t="shared" si="50"/>
        <v>0</v>
      </c>
      <c r="M131" s="204">
        <f t="shared" si="50"/>
        <v>0</v>
      </c>
      <c r="N131" s="204">
        <f t="shared" si="50"/>
        <v>0</v>
      </c>
      <c r="O131" s="204">
        <f t="shared" si="50"/>
        <v>0</v>
      </c>
      <c r="P131" s="249">
        <f t="shared" si="50"/>
        <v>0</v>
      </c>
      <c r="Q131" s="250" t="e">
        <f t="shared" si="17"/>
        <v>#DIV/0!</v>
      </c>
      <c r="R131" s="252"/>
    </row>
    <row r="132" spans="2:20" ht="18.75" thickBot="1" x14ac:dyDescent="0.35">
      <c r="B132" s="245" t="str">
        <f t="shared" si="36"/>
        <v>School 34</v>
      </c>
      <c r="C132" s="205"/>
      <c r="D132" s="273"/>
      <c r="E132" s="44"/>
      <c r="F132" s="204">
        <f t="shared" ref="F132:P132" si="51">F87+F42</f>
        <v>0</v>
      </c>
      <c r="G132" s="204">
        <f t="shared" si="51"/>
        <v>0</v>
      </c>
      <c r="H132" s="204">
        <f t="shared" si="51"/>
        <v>0</v>
      </c>
      <c r="I132" s="204">
        <f t="shared" si="51"/>
        <v>0</v>
      </c>
      <c r="J132" s="204">
        <f t="shared" si="51"/>
        <v>0</v>
      </c>
      <c r="K132" s="204">
        <f t="shared" si="51"/>
        <v>0</v>
      </c>
      <c r="L132" s="204">
        <f t="shared" si="51"/>
        <v>0</v>
      </c>
      <c r="M132" s="204">
        <f t="shared" si="51"/>
        <v>0</v>
      </c>
      <c r="N132" s="204">
        <f t="shared" si="51"/>
        <v>0</v>
      </c>
      <c r="O132" s="204">
        <f t="shared" si="51"/>
        <v>0</v>
      </c>
      <c r="P132" s="249">
        <f t="shared" si="51"/>
        <v>0</v>
      </c>
      <c r="Q132" s="250" t="e">
        <f t="shared" si="17"/>
        <v>#DIV/0!</v>
      </c>
      <c r="R132" s="252"/>
    </row>
    <row r="133" spans="2:20" ht="18.75" thickBot="1" x14ac:dyDescent="0.35">
      <c r="B133" s="245" t="str">
        <f t="shared" si="36"/>
        <v>School 35</v>
      </c>
      <c r="C133" s="205"/>
      <c r="D133" s="273"/>
      <c r="E133" s="44"/>
      <c r="F133" s="204">
        <f t="shared" ref="F133:P133" si="52">F88+F43</f>
        <v>0</v>
      </c>
      <c r="G133" s="204">
        <f t="shared" si="52"/>
        <v>0</v>
      </c>
      <c r="H133" s="204">
        <f t="shared" si="52"/>
        <v>0</v>
      </c>
      <c r="I133" s="204">
        <f t="shared" si="52"/>
        <v>0</v>
      </c>
      <c r="J133" s="204">
        <f t="shared" si="52"/>
        <v>0</v>
      </c>
      <c r="K133" s="204">
        <f t="shared" si="52"/>
        <v>0</v>
      </c>
      <c r="L133" s="204">
        <f t="shared" si="52"/>
        <v>0</v>
      </c>
      <c r="M133" s="204">
        <f t="shared" si="52"/>
        <v>0</v>
      </c>
      <c r="N133" s="204">
        <f t="shared" si="52"/>
        <v>0</v>
      </c>
      <c r="O133" s="204">
        <f t="shared" si="52"/>
        <v>0</v>
      </c>
      <c r="P133" s="249">
        <f t="shared" si="52"/>
        <v>0</v>
      </c>
      <c r="Q133" s="250" t="e">
        <f t="shared" si="17"/>
        <v>#DIV/0!</v>
      </c>
      <c r="R133" s="252"/>
    </row>
    <row r="134" spans="2:20" ht="18.75" thickBot="1" x14ac:dyDescent="0.35">
      <c r="B134" s="245" t="str">
        <f t="shared" si="36"/>
        <v>School 36</v>
      </c>
      <c r="C134" s="205"/>
      <c r="D134" s="273"/>
      <c r="E134" s="44"/>
      <c r="F134" s="204">
        <f t="shared" ref="F134:P134" si="53">F89+F44</f>
        <v>0</v>
      </c>
      <c r="G134" s="204">
        <f t="shared" si="53"/>
        <v>0</v>
      </c>
      <c r="H134" s="204">
        <f t="shared" si="53"/>
        <v>0</v>
      </c>
      <c r="I134" s="204">
        <f t="shared" si="53"/>
        <v>0</v>
      </c>
      <c r="J134" s="204">
        <f t="shared" si="53"/>
        <v>0</v>
      </c>
      <c r="K134" s="204">
        <f t="shared" si="53"/>
        <v>0</v>
      </c>
      <c r="L134" s="204">
        <f t="shared" si="53"/>
        <v>0</v>
      </c>
      <c r="M134" s="204">
        <f t="shared" si="53"/>
        <v>0</v>
      </c>
      <c r="N134" s="204">
        <f t="shared" si="53"/>
        <v>0</v>
      </c>
      <c r="O134" s="204">
        <f t="shared" si="53"/>
        <v>0</v>
      </c>
      <c r="P134" s="249">
        <f t="shared" si="53"/>
        <v>0</v>
      </c>
      <c r="Q134" s="250" t="e">
        <f t="shared" si="17"/>
        <v>#DIV/0!</v>
      </c>
      <c r="R134" s="252"/>
    </row>
    <row r="135" spans="2:20" ht="18.75" thickBot="1" x14ac:dyDescent="0.35">
      <c r="B135" s="245" t="str">
        <f t="shared" si="36"/>
        <v>School 37</v>
      </c>
      <c r="C135" s="205"/>
      <c r="D135" s="273"/>
      <c r="E135" s="44"/>
      <c r="F135" s="204">
        <f t="shared" ref="F135:P135" si="54">F90+F45</f>
        <v>0</v>
      </c>
      <c r="G135" s="204">
        <f t="shared" si="54"/>
        <v>0</v>
      </c>
      <c r="H135" s="204">
        <f t="shared" si="54"/>
        <v>0</v>
      </c>
      <c r="I135" s="204">
        <f t="shared" si="54"/>
        <v>0</v>
      </c>
      <c r="J135" s="204">
        <f t="shared" si="54"/>
        <v>0</v>
      </c>
      <c r="K135" s="204">
        <f t="shared" si="54"/>
        <v>0</v>
      </c>
      <c r="L135" s="204">
        <f t="shared" si="54"/>
        <v>0</v>
      </c>
      <c r="M135" s="204">
        <f t="shared" si="54"/>
        <v>0</v>
      </c>
      <c r="N135" s="204">
        <f t="shared" si="54"/>
        <v>0</v>
      </c>
      <c r="O135" s="204">
        <f t="shared" si="54"/>
        <v>0</v>
      </c>
      <c r="P135" s="249">
        <f t="shared" si="54"/>
        <v>0</v>
      </c>
      <c r="Q135" s="250" t="e">
        <f t="shared" si="17"/>
        <v>#DIV/0!</v>
      </c>
      <c r="R135" s="252"/>
    </row>
    <row r="136" spans="2:20" ht="18.75" thickBot="1" x14ac:dyDescent="0.35">
      <c r="B136" s="245" t="str">
        <f t="shared" si="36"/>
        <v>School 38</v>
      </c>
      <c r="C136" s="205"/>
      <c r="D136" s="273"/>
      <c r="E136" s="44"/>
      <c r="F136" s="204">
        <f t="shared" ref="F136:P136" si="55">F91+F46</f>
        <v>0</v>
      </c>
      <c r="G136" s="204">
        <f t="shared" si="55"/>
        <v>0</v>
      </c>
      <c r="H136" s="204">
        <f t="shared" si="55"/>
        <v>0</v>
      </c>
      <c r="I136" s="204">
        <f t="shared" si="55"/>
        <v>0</v>
      </c>
      <c r="J136" s="204">
        <f t="shared" si="55"/>
        <v>0</v>
      </c>
      <c r="K136" s="204">
        <f t="shared" si="55"/>
        <v>0</v>
      </c>
      <c r="L136" s="204">
        <f t="shared" si="55"/>
        <v>0</v>
      </c>
      <c r="M136" s="204">
        <f t="shared" si="55"/>
        <v>0</v>
      </c>
      <c r="N136" s="204">
        <f t="shared" si="55"/>
        <v>0</v>
      </c>
      <c r="O136" s="204">
        <f t="shared" si="55"/>
        <v>0</v>
      </c>
      <c r="P136" s="249">
        <f t="shared" si="55"/>
        <v>0</v>
      </c>
      <c r="Q136" s="250" t="e">
        <f t="shared" si="17"/>
        <v>#DIV/0!</v>
      </c>
      <c r="R136" s="252"/>
    </row>
    <row r="137" spans="2:20" ht="18.75" thickBot="1" x14ac:dyDescent="0.35">
      <c r="B137" s="245" t="str">
        <f t="shared" si="36"/>
        <v>School 39</v>
      </c>
      <c r="C137" s="205"/>
      <c r="D137" s="273"/>
      <c r="E137" s="44"/>
      <c r="F137" s="204">
        <f t="shared" ref="F137:P137" si="56">F92+F47</f>
        <v>0</v>
      </c>
      <c r="G137" s="204">
        <f t="shared" si="56"/>
        <v>0</v>
      </c>
      <c r="H137" s="204">
        <f t="shared" si="56"/>
        <v>0</v>
      </c>
      <c r="I137" s="204">
        <f t="shared" si="56"/>
        <v>0</v>
      </c>
      <c r="J137" s="204">
        <f t="shared" si="56"/>
        <v>0</v>
      </c>
      <c r="K137" s="204">
        <f t="shared" si="56"/>
        <v>0</v>
      </c>
      <c r="L137" s="204">
        <f t="shared" si="56"/>
        <v>0</v>
      </c>
      <c r="M137" s="204">
        <f t="shared" si="56"/>
        <v>0</v>
      </c>
      <c r="N137" s="204">
        <f t="shared" si="56"/>
        <v>0</v>
      </c>
      <c r="O137" s="204">
        <f t="shared" si="56"/>
        <v>0</v>
      </c>
      <c r="P137" s="249">
        <f t="shared" si="56"/>
        <v>0</v>
      </c>
      <c r="Q137" s="250" t="e">
        <f t="shared" si="17"/>
        <v>#DIV/0!</v>
      </c>
      <c r="R137" s="252"/>
    </row>
    <row r="138" spans="2:20" ht="18.75" thickBot="1" x14ac:dyDescent="0.35">
      <c r="B138" s="245" t="str">
        <f t="shared" ref="B138" si="57">B93</f>
        <v>School 40</v>
      </c>
      <c r="C138" s="205"/>
      <c r="D138" s="273"/>
      <c r="E138" s="44"/>
      <c r="F138" s="204">
        <f t="shared" ref="F138:P138" si="58">F93+F48</f>
        <v>0</v>
      </c>
      <c r="G138" s="204">
        <f t="shared" si="58"/>
        <v>0</v>
      </c>
      <c r="H138" s="204">
        <f t="shared" si="58"/>
        <v>0</v>
      </c>
      <c r="I138" s="204">
        <f t="shared" si="58"/>
        <v>0</v>
      </c>
      <c r="J138" s="204">
        <f t="shared" si="58"/>
        <v>0</v>
      </c>
      <c r="K138" s="204">
        <f t="shared" si="58"/>
        <v>0</v>
      </c>
      <c r="L138" s="204">
        <f t="shared" si="58"/>
        <v>0</v>
      </c>
      <c r="M138" s="204">
        <f t="shared" si="58"/>
        <v>0</v>
      </c>
      <c r="N138" s="204">
        <f t="shared" si="58"/>
        <v>0</v>
      </c>
      <c r="O138" s="204">
        <f t="shared" si="58"/>
        <v>0</v>
      </c>
      <c r="P138" s="249">
        <f t="shared" si="58"/>
        <v>0</v>
      </c>
      <c r="Q138" s="250" t="e">
        <f t="shared" si="17"/>
        <v>#DIV/0!</v>
      </c>
      <c r="R138" s="252"/>
    </row>
    <row r="139" spans="2:20" s="44" customFormat="1" thickBot="1" x14ac:dyDescent="0.35">
      <c r="F139" s="203"/>
      <c r="T139" s="224"/>
    </row>
    <row r="140" spans="2:20" ht="18.75" thickBot="1" x14ac:dyDescent="0.35">
      <c r="B140" s="245" t="s">
        <v>33</v>
      </c>
      <c r="C140" s="196">
        <f>SUM(C99:C139)</f>
        <v>0</v>
      </c>
      <c r="D140" s="196"/>
      <c r="E140" s="44"/>
      <c r="F140" s="207">
        <f>SUM(F99:F138)</f>
        <v>23653</v>
      </c>
      <c r="G140" s="207">
        <f t="shared" ref="G140:O140" si="59">SUM(G99:G138)</f>
        <v>468</v>
      </c>
      <c r="H140" s="207">
        <f t="shared" si="59"/>
        <v>81447</v>
      </c>
      <c r="I140" s="207">
        <f t="shared" si="59"/>
        <v>180168</v>
      </c>
      <c r="J140" s="207">
        <f t="shared" si="59"/>
        <v>4218</v>
      </c>
      <c r="K140" s="207">
        <f t="shared" si="59"/>
        <v>556</v>
      </c>
      <c r="L140" s="207">
        <f t="shared" si="59"/>
        <v>13445</v>
      </c>
      <c r="M140" s="207">
        <f t="shared" si="59"/>
        <v>52969</v>
      </c>
      <c r="N140" s="207">
        <f t="shared" si="59"/>
        <v>5432</v>
      </c>
      <c r="O140" s="207">
        <f t="shared" si="59"/>
        <v>57743</v>
      </c>
      <c r="P140" s="207">
        <f>SUM(P99:P138)</f>
        <v>420099</v>
      </c>
      <c r="Q140" s="206" t="e">
        <f>P140/10/C140</f>
        <v>#DIV/0!</v>
      </c>
      <c r="R140" s="206"/>
    </row>
    <row r="141" spans="2:20" s="44" customFormat="1" ht="15" x14ac:dyDescent="0.3">
      <c r="F141" s="203"/>
      <c r="T141" s="224"/>
    </row>
    <row r="142" spans="2:20" s="44" customFormat="1" ht="15" x14ac:dyDescent="0.3">
      <c r="F142" s="203"/>
      <c r="T142" s="224"/>
    </row>
    <row r="143" spans="2:20" s="44" customFormat="1" ht="15" x14ac:dyDescent="0.3">
      <c r="F143" s="203"/>
      <c r="T143" s="224"/>
    </row>
    <row r="144" spans="2:20" s="44" customFormat="1" ht="15" x14ac:dyDescent="0.3">
      <c r="F144" s="203"/>
      <c r="T144" s="224"/>
    </row>
    <row r="145" spans="1:66" s="44" customFormat="1" ht="15" hidden="1" x14ac:dyDescent="0.3">
      <c r="F145" s="203"/>
      <c r="T145" s="224"/>
    </row>
    <row r="146" spans="1:66" s="176" customFormat="1" hidden="1" x14ac:dyDescent="0.3">
      <c r="A146" s="44"/>
      <c r="B146" s="180"/>
      <c r="C146" s="180"/>
      <c r="D146" s="180"/>
      <c r="E146" s="156"/>
      <c r="F146" s="180"/>
      <c r="G146" s="180"/>
      <c r="H146" s="180"/>
      <c r="I146" s="180"/>
      <c r="J146" s="180"/>
      <c r="K146" s="180"/>
      <c r="L146" s="180"/>
      <c r="M146" s="180"/>
      <c r="N146" s="180"/>
      <c r="O146" s="180"/>
      <c r="P146" s="184"/>
      <c r="Q146" s="184"/>
      <c r="R146" s="184"/>
      <c r="S146" s="44"/>
      <c r="T146" s="22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row>
    <row r="147" spans="1:66" s="176" customFormat="1" hidden="1" x14ac:dyDescent="0.3">
      <c r="A147" s="44"/>
      <c r="B147" s="211" t="s">
        <v>134</v>
      </c>
      <c r="C147" s="180"/>
      <c r="D147" s="180"/>
      <c r="E147" s="156"/>
      <c r="F147" s="180">
        <f>F151</f>
        <v>2015</v>
      </c>
      <c r="G147" s="180">
        <f t="shared" ref="G147:O147" si="60">G151</f>
        <v>2016</v>
      </c>
      <c r="H147" s="180">
        <f t="shared" si="60"/>
        <v>2017</v>
      </c>
      <c r="I147" s="180">
        <f t="shared" si="60"/>
        <v>2018</v>
      </c>
      <c r="J147" s="180">
        <f t="shared" si="60"/>
        <v>2019</v>
      </c>
      <c r="K147" s="180">
        <f t="shared" si="60"/>
        <v>2020</v>
      </c>
      <c r="L147" s="180">
        <f t="shared" si="60"/>
        <v>2021</v>
      </c>
      <c r="M147" s="180">
        <f t="shared" si="60"/>
        <v>2022</v>
      </c>
      <c r="N147" s="180">
        <f t="shared" si="60"/>
        <v>2023</v>
      </c>
      <c r="O147" s="180">
        <f t="shared" si="60"/>
        <v>2024</v>
      </c>
      <c r="P147" s="184"/>
      <c r="Q147" s="184"/>
      <c r="R147" s="184"/>
      <c r="S147" s="44"/>
      <c r="T147" s="22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row>
    <row r="148" spans="1:66" s="176" customFormat="1" hidden="1" x14ac:dyDescent="0.3">
      <c r="A148" s="44"/>
      <c r="B148" s="180"/>
      <c r="C148" s="180"/>
      <c r="D148" s="180"/>
      <c r="E148" s="246" t="s">
        <v>81</v>
      </c>
      <c r="F148" s="180">
        <f>1*(1+F4)^(F147-F3)</f>
        <v>1.1040808032</v>
      </c>
      <c r="G148" s="180">
        <f t="shared" ref="G148:O148" si="61">F148*(1+$F$4)</f>
        <v>1.1261624192640001</v>
      </c>
      <c r="H148" s="180">
        <f t="shared" si="61"/>
        <v>1.14868566764928</v>
      </c>
      <c r="I148" s="180">
        <f t="shared" si="61"/>
        <v>1.1716593810022657</v>
      </c>
      <c r="J148" s="180">
        <f t="shared" si="61"/>
        <v>1.1950925686223111</v>
      </c>
      <c r="K148" s="180">
        <f t="shared" si="61"/>
        <v>1.2189944199947573</v>
      </c>
      <c r="L148" s="180">
        <f t="shared" si="61"/>
        <v>1.2433743083946525</v>
      </c>
      <c r="M148" s="180">
        <f t="shared" si="61"/>
        <v>1.2682417945625455</v>
      </c>
      <c r="N148" s="180">
        <f t="shared" si="61"/>
        <v>1.2936066304537963</v>
      </c>
      <c r="O148" s="180">
        <f t="shared" si="61"/>
        <v>1.3194787630628724</v>
      </c>
      <c r="P148" s="184"/>
      <c r="Q148" s="184"/>
      <c r="R148" s="184"/>
      <c r="S148" s="44"/>
      <c r="T148" s="22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row>
    <row r="149" spans="1:66" s="176" customFormat="1" hidden="1" x14ac:dyDescent="0.3">
      <c r="A149" s="44"/>
      <c r="B149" s="180"/>
      <c r="C149" s="180"/>
      <c r="D149" s="180"/>
      <c r="E149" s="156"/>
      <c r="F149" s="180"/>
      <c r="G149" s="180"/>
      <c r="H149" s="180"/>
      <c r="I149" s="180"/>
      <c r="J149" s="180"/>
      <c r="K149" s="180"/>
      <c r="L149" s="180"/>
      <c r="M149" s="180"/>
      <c r="N149" s="180"/>
      <c r="O149" s="180"/>
      <c r="P149" s="184"/>
      <c r="Q149" s="184"/>
      <c r="R149" s="184"/>
      <c r="S149" s="44"/>
      <c r="T149" s="22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row>
    <row r="150" spans="1:66" hidden="1" x14ac:dyDescent="0.3">
      <c r="F150" s="180" t="s">
        <v>71</v>
      </c>
    </row>
    <row r="151" spans="1:66" hidden="1" x14ac:dyDescent="0.3">
      <c r="B151" s="180" t="s">
        <v>70</v>
      </c>
      <c r="C151" s="180" t="s">
        <v>74</v>
      </c>
      <c r="F151" s="180">
        <v>2015</v>
      </c>
      <c r="G151" s="180">
        <f>F151+1</f>
        <v>2016</v>
      </c>
      <c r="H151" s="180">
        <f>G151+1</f>
        <v>2017</v>
      </c>
      <c r="I151" s="180">
        <f t="shared" ref="I151:N151" si="62">H151+1</f>
        <v>2018</v>
      </c>
      <c r="J151" s="180">
        <f t="shared" si="62"/>
        <v>2019</v>
      </c>
      <c r="K151" s="180">
        <f t="shared" si="62"/>
        <v>2020</v>
      </c>
      <c r="L151" s="180">
        <f t="shared" si="62"/>
        <v>2021</v>
      </c>
      <c r="M151" s="180">
        <f t="shared" si="62"/>
        <v>2022</v>
      </c>
      <c r="N151" s="180">
        <f t="shared" si="62"/>
        <v>2023</v>
      </c>
      <c r="O151" s="180">
        <f>N151+1</f>
        <v>2024</v>
      </c>
      <c r="P151" s="184" t="s">
        <v>33</v>
      </c>
      <c r="Q151" s="184" t="s">
        <v>75</v>
      </c>
    </row>
    <row r="152" spans="1:66" hidden="1" x14ac:dyDescent="0.3">
      <c r="B152" s="180" t="str">
        <f t="shared" ref="B152:C171" si="63">B9</f>
        <v>De Groene Vlinder</v>
      </c>
      <c r="C152" s="180">
        <f t="shared" si="63"/>
        <v>1455</v>
      </c>
      <c r="F152" s="200">
        <f t="shared" ref="F152:F191" si="64">F9*$F$148</f>
        <v>16154.9103124224</v>
      </c>
      <c r="G152" s="200">
        <f t="shared" ref="G152:G191" si="65">G9*$G$148</f>
        <v>527.04401221555202</v>
      </c>
      <c r="H152" s="200">
        <f t="shared" ref="H152:H191" si="66">H9*$H$148</f>
        <v>36902.675758900768</v>
      </c>
      <c r="I152" s="200">
        <f t="shared" ref="I152:I191" si="67">I9*$I$148</f>
        <v>102210.87776111366</v>
      </c>
      <c r="J152" s="200">
        <f t="shared" ref="J152:J191" si="68">J9*$J$148</f>
        <v>5040.900454448908</v>
      </c>
      <c r="K152" s="200">
        <f t="shared" ref="K152:K191" si="69">K9*$K$148</f>
        <v>677.76089751708503</v>
      </c>
      <c r="L152" s="200">
        <f t="shared" ref="L152:L191" si="70">L9*$L$148</f>
        <v>721.1570988688984</v>
      </c>
      <c r="M152" s="200">
        <f t="shared" ref="M152:M191" si="71">M9*$M$148</f>
        <v>24241.173661268494</v>
      </c>
      <c r="N152" s="200">
        <f t="shared" ref="N152:N191" si="72">N9*$N$148</f>
        <v>7026.8712166250216</v>
      </c>
      <c r="O152" s="200">
        <f t="shared" ref="O152:O191" si="73">O9*$O$148</f>
        <v>61120.895262598373</v>
      </c>
      <c r="P152" s="198">
        <f>SUM(F152:O152)</f>
        <v>254624.2664359792</v>
      </c>
      <c r="Q152" s="201">
        <f t="shared" ref="Q152:Q191" si="74">P152/10/C152</f>
        <v>17.499949583228812</v>
      </c>
      <c r="R152" s="201"/>
    </row>
    <row r="153" spans="1:66" hidden="1" x14ac:dyDescent="0.3">
      <c r="B153" s="180" t="str">
        <f t="shared" si="63"/>
        <v>School 2</v>
      </c>
      <c r="C153" s="180">
        <f t="shared" si="63"/>
        <v>0</v>
      </c>
      <c r="F153" s="200">
        <f t="shared" si="64"/>
        <v>0</v>
      </c>
      <c r="G153" s="200">
        <f t="shared" si="65"/>
        <v>0</v>
      </c>
      <c r="H153" s="200">
        <f t="shared" si="66"/>
        <v>0</v>
      </c>
      <c r="I153" s="200">
        <f t="shared" si="67"/>
        <v>0</v>
      </c>
      <c r="J153" s="200">
        <f t="shared" si="68"/>
        <v>0</v>
      </c>
      <c r="K153" s="200">
        <f t="shared" si="69"/>
        <v>0</v>
      </c>
      <c r="L153" s="200">
        <f t="shared" si="70"/>
        <v>0</v>
      </c>
      <c r="M153" s="200">
        <f t="shared" si="71"/>
        <v>0</v>
      </c>
      <c r="N153" s="200">
        <f t="shared" si="72"/>
        <v>0</v>
      </c>
      <c r="O153" s="200">
        <f t="shared" si="73"/>
        <v>0</v>
      </c>
      <c r="P153" s="198">
        <f t="shared" ref="P153:P154" si="75">SUM(F153:O153)</f>
        <v>0</v>
      </c>
      <c r="Q153" s="201" t="e">
        <f t="shared" si="74"/>
        <v>#DIV/0!</v>
      </c>
      <c r="R153" s="201"/>
    </row>
    <row r="154" spans="1:66" hidden="1" x14ac:dyDescent="0.3">
      <c r="B154" s="180" t="str">
        <f t="shared" si="63"/>
        <v>School 3</v>
      </c>
      <c r="C154" s="180">
        <f t="shared" si="63"/>
        <v>0</v>
      </c>
      <c r="F154" s="200">
        <f t="shared" si="64"/>
        <v>0</v>
      </c>
      <c r="G154" s="200">
        <f t="shared" si="65"/>
        <v>0</v>
      </c>
      <c r="H154" s="200">
        <f t="shared" si="66"/>
        <v>0</v>
      </c>
      <c r="I154" s="200">
        <f t="shared" si="67"/>
        <v>0</v>
      </c>
      <c r="J154" s="200">
        <f t="shared" si="68"/>
        <v>0</v>
      </c>
      <c r="K154" s="200">
        <f t="shared" si="69"/>
        <v>0</v>
      </c>
      <c r="L154" s="200">
        <f t="shared" si="70"/>
        <v>0</v>
      </c>
      <c r="M154" s="200">
        <f t="shared" si="71"/>
        <v>0</v>
      </c>
      <c r="N154" s="200">
        <f t="shared" si="72"/>
        <v>0</v>
      </c>
      <c r="O154" s="200">
        <f t="shared" si="73"/>
        <v>0</v>
      </c>
      <c r="P154" s="198">
        <f t="shared" si="75"/>
        <v>0</v>
      </c>
      <c r="Q154" s="201" t="e">
        <f t="shared" si="74"/>
        <v>#DIV/0!</v>
      </c>
      <c r="R154" s="201"/>
    </row>
    <row r="155" spans="1:66" hidden="1" x14ac:dyDescent="0.3">
      <c r="B155" s="180" t="str">
        <f t="shared" si="63"/>
        <v>School 4</v>
      </c>
      <c r="C155" s="180">
        <f t="shared" si="63"/>
        <v>0</v>
      </c>
      <c r="F155" s="200">
        <f t="shared" si="64"/>
        <v>0</v>
      </c>
      <c r="G155" s="200">
        <f t="shared" si="65"/>
        <v>0</v>
      </c>
      <c r="H155" s="200">
        <f t="shared" si="66"/>
        <v>0</v>
      </c>
      <c r="I155" s="200">
        <f t="shared" si="67"/>
        <v>0</v>
      </c>
      <c r="J155" s="200">
        <f t="shared" si="68"/>
        <v>0</v>
      </c>
      <c r="K155" s="200">
        <f t="shared" si="69"/>
        <v>0</v>
      </c>
      <c r="L155" s="200">
        <f t="shared" si="70"/>
        <v>0</v>
      </c>
      <c r="M155" s="200">
        <f t="shared" si="71"/>
        <v>0</v>
      </c>
      <c r="N155" s="200">
        <f t="shared" si="72"/>
        <v>0</v>
      </c>
      <c r="O155" s="200">
        <f t="shared" si="73"/>
        <v>0</v>
      </c>
      <c r="P155" s="198">
        <f t="shared" ref="P155:P171" si="76">SUM(F155:O155)</f>
        <v>0</v>
      </c>
      <c r="Q155" s="201" t="e">
        <f t="shared" si="74"/>
        <v>#DIV/0!</v>
      </c>
      <c r="R155" s="201"/>
    </row>
    <row r="156" spans="1:66" hidden="1" x14ac:dyDescent="0.3">
      <c r="B156" s="180" t="str">
        <f t="shared" si="63"/>
        <v>School 5</v>
      </c>
      <c r="C156" s="180">
        <f t="shared" si="63"/>
        <v>0</v>
      </c>
      <c r="F156" s="200">
        <f t="shared" si="64"/>
        <v>0</v>
      </c>
      <c r="G156" s="200">
        <f t="shared" si="65"/>
        <v>0</v>
      </c>
      <c r="H156" s="200">
        <f t="shared" si="66"/>
        <v>0</v>
      </c>
      <c r="I156" s="200">
        <f t="shared" si="67"/>
        <v>0</v>
      </c>
      <c r="J156" s="200">
        <f t="shared" si="68"/>
        <v>0</v>
      </c>
      <c r="K156" s="200">
        <f t="shared" si="69"/>
        <v>0</v>
      </c>
      <c r="L156" s="200">
        <f t="shared" si="70"/>
        <v>0</v>
      </c>
      <c r="M156" s="200">
        <f t="shared" si="71"/>
        <v>0</v>
      </c>
      <c r="N156" s="200">
        <f t="shared" si="72"/>
        <v>0</v>
      </c>
      <c r="O156" s="200">
        <f t="shared" si="73"/>
        <v>0</v>
      </c>
      <c r="P156" s="198">
        <f t="shared" si="76"/>
        <v>0</v>
      </c>
      <c r="Q156" s="201" t="e">
        <f t="shared" si="74"/>
        <v>#DIV/0!</v>
      </c>
      <c r="R156" s="201"/>
    </row>
    <row r="157" spans="1:66" hidden="1" x14ac:dyDescent="0.3">
      <c r="B157" s="180" t="str">
        <f t="shared" si="63"/>
        <v>School 6</v>
      </c>
      <c r="C157" s="180">
        <f t="shared" si="63"/>
        <v>0</v>
      </c>
      <c r="F157" s="200">
        <f t="shared" si="64"/>
        <v>0</v>
      </c>
      <c r="G157" s="200">
        <f t="shared" si="65"/>
        <v>0</v>
      </c>
      <c r="H157" s="200">
        <f t="shared" si="66"/>
        <v>0</v>
      </c>
      <c r="I157" s="200">
        <f t="shared" si="67"/>
        <v>0</v>
      </c>
      <c r="J157" s="200">
        <f t="shared" si="68"/>
        <v>0</v>
      </c>
      <c r="K157" s="200">
        <f t="shared" si="69"/>
        <v>0</v>
      </c>
      <c r="L157" s="200">
        <f t="shared" si="70"/>
        <v>0</v>
      </c>
      <c r="M157" s="200">
        <f t="shared" si="71"/>
        <v>0</v>
      </c>
      <c r="N157" s="200">
        <f t="shared" si="72"/>
        <v>0</v>
      </c>
      <c r="O157" s="200">
        <f t="shared" si="73"/>
        <v>0</v>
      </c>
      <c r="P157" s="198">
        <f t="shared" si="76"/>
        <v>0</v>
      </c>
      <c r="Q157" s="201" t="e">
        <f t="shared" si="74"/>
        <v>#DIV/0!</v>
      </c>
      <c r="R157" s="201"/>
    </row>
    <row r="158" spans="1:66" hidden="1" x14ac:dyDescent="0.3">
      <c r="B158" s="180" t="str">
        <f t="shared" si="63"/>
        <v>School 7</v>
      </c>
      <c r="C158" s="180">
        <f t="shared" si="63"/>
        <v>0</v>
      </c>
      <c r="F158" s="200">
        <f t="shared" si="64"/>
        <v>0</v>
      </c>
      <c r="G158" s="200">
        <f t="shared" si="65"/>
        <v>0</v>
      </c>
      <c r="H158" s="200">
        <f t="shared" si="66"/>
        <v>0</v>
      </c>
      <c r="I158" s="200">
        <f t="shared" si="67"/>
        <v>0</v>
      </c>
      <c r="J158" s="200">
        <f t="shared" si="68"/>
        <v>0</v>
      </c>
      <c r="K158" s="200">
        <f t="shared" si="69"/>
        <v>0</v>
      </c>
      <c r="L158" s="200">
        <f t="shared" si="70"/>
        <v>0</v>
      </c>
      <c r="M158" s="200">
        <f t="shared" si="71"/>
        <v>0</v>
      </c>
      <c r="N158" s="200">
        <f t="shared" si="72"/>
        <v>0</v>
      </c>
      <c r="O158" s="200">
        <f t="shared" si="73"/>
        <v>0</v>
      </c>
      <c r="P158" s="198">
        <f t="shared" si="76"/>
        <v>0</v>
      </c>
      <c r="Q158" s="201" t="e">
        <f t="shared" si="74"/>
        <v>#DIV/0!</v>
      </c>
      <c r="R158" s="201"/>
    </row>
    <row r="159" spans="1:66" hidden="1" x14ac:dyDescent="0.3">
      <c r="B159" s="180" t="str">
        <f t="shared" si="63"/>
        <v>School 8</v>
      </c>
      <c r="C159" s="180">
        <f t="shared" si="63"/>
        <v>0</v>
      </c>
      <c r="F159" s="200">
        <f t="shared" si="64"/>
        <v>0</v>
      </c>
      <c r="G159" s="200">
        <f t="shared" si="65"/>
        <v>0</v>
      </c>
      <c r="H159" s="200">
        <f t="shared" si="66"/>
        <v>0</v>
      </c>
      <c r="I159" s="200">
        <f t="shared" si="67"/>
        <v>0</v>
      </c>
      <c r="J159" s="200">
        <f t="shared" si="68"/>
        <v>0</v>
      </c>
      <c r="K159" s="200">
        <f t="shared" si="69"/>
        <v>0</v>
      </c>
      <c r="L159" s="200">
        <f t="shared" si="70"/>
        <v>0</v>
      </c>
      <c r="M159" s="200">
        <f t="shared" si="71"/>
        <v>0</v>
      </c>
      <c r="N159" s="200">
        <f t="shared" si="72"/>
        <v>0</v>
      </c>
      <c r="O159" s="200">
        <f t="shared" si="73"/>
        <v>0</v>
      </c>
      <c r="P159" s="198">
        <f t="shared" si="76"/>
        <v>0</v>
      </c>
      <c r="Q159" s="201" t="e">
        <f t="shared" si="74"/>
        <v>#DIV/0!</v>
      </c>
      <c r="R159" s="201"/>
    </row>
    <row r="160" spans="1:66" hidden="1" x14ac:dyDescent="0.3">
      <c r="B160" s="180" t="str">
        <f t="shared" si="63"/>
        <v>School 9</v>
      </c>
      <c r="C160" s="180">
        <f t="shared" si="63"/>
        <v>0</v>
      </c>
      <c r="F160" s="200">
        <f t="shared" si="64"/>
        <v>0</v>
      </c>
      <c r="G160" s="200">
        <f t="shared" si="65"/>
        <v>0</v>
      </c>
      <c r="H160" s="200">
        <f t="shared" si="66"/>
        <v>0</v>
      </c>
      <c r="I160" s="200">
        <f t="shared" si="67"/>
        <v>0</v>
      </c>
      <c r="J160" s="200">
        <f t="shared" si="68"/>
        <v>0</v>
      </c>
      <c r="K160" s="200">
        <f t="shared" si="69"/>
        <v>0</v>
      </c>
      <c r="L160" s="200">
        <f t="shared" si="70"/>
        <v>0</v>
      </c>
      <c r="M160" s="200">
        <f t="shared" si="71"/>
        <v>0</v>
      </c>
      <c r="N160" s="200">
        <f t="shared" si="72"/>
        <v>0</v>
      </c>
      <c r="O160" s="200">
        <f t="shared" si="73"/>
        <v>0</v>
      </c>
      <c r="P160" s="198">
        <f t="shared" si="76"/>
        <v>0</v>
      </c>
      <c r="Q160" s="201" t="e">
        <f t="shared" si="74"/>
        <v>#DIV/0!</v>
      </c>
      <c r="R160" s="201"/>
    </row>
    <row r="161" spans="2:18" hidden="1" x14ac:dyDescent="0.3">
      <c r="B161" s="180" t="str">
        <f t="shared" si="63"/>
        <v>School 10</v>
      </c>
      <c r="C161" s="180">
        <f t="shared" si="63"/>
        <v>0</v>
      </c>
      <c r="F161" s="200">
        <f t="shared" si="64"/>
        <v>0</v>
      </c>
      <c r="G161" s="200">
        <f t="shared" si="65"/>
        <v>0</v>
      </c>
      <c r="H161" s="200">
        <f t="shared" si="66"/>
        <v>0</v>
      </c>
      <c r="I161" s="200">
        <f t="shared" si="67"/>
        <v>0</v>
      </c>
      <c r="J161" s="200">
        <f t="shared" si="68"/>
        <v>0</v>
      </c>
      <c r="K161" s="200">
        <f t="shared" si="69"/>
        <v>0</v>
      </c>
      <c r="L161" s="200">
        <f t="shared" si="70"/>
        <v>0</v>
      </c>
      <c r="M161" s="200">
        <f t="shared" si="71"/>
        <v>0</v>
      </c>
      <c r="N161" s="200">
        <f t="shared" si="72"/>
        <v>0</v>
      </c>
      <c r="O161" s="200">
        <f t="shared" si="73"/>
        <v>0</v>
      </c>
      <c r="P161" s="198">
        <f t="shared" si="76"/>
        <v>0</v>
      </c>
      <c r="Q161" s="201" t="e">
        <f t="shared" si="74"/>
        <v>#DIV/0!</v>
      </c>
      <c r="R161" s="201"/>
    </row>
    <row r="162" spans="2:18" hidden="1" x14ac:dyDescent="0.3">
      <c r="B162" s="180" t="str">
        <f t="shared" si="63"/>
        <v>School 11</v>
      </c>
      <c r="C162" s="180">
        <f t="shared" si="63"/>
        <v>0</v>
      </c>
      <c r="F162" s="200">
        <f t="shared" si="64"/>
        <v>0</v>
      </c>
      <c r="G162" s="200">
        <f t="shared" si="65"/>
        <v>0</v>
      </c>
      <c r="H162" s="200">
        <f t="shared" si="66"/>
        <v>0</v>
      </c>
      <c r="I162" s="200">
        <f t="shared" si="67"/>
        <v>0</v>
      </c>
      <c r="J162" s="200">
        <f t="shared" si="68"/>
        <v>0</v>
      </c>
      <c r="K162" s="200">
        <f t="shared" si="69"/>
        <v>0</v>
      </c>
      <c r="L162" s="200">
        <f t="shared" si="70"/>
        <v>0</v>
      </c>
      <c r="M162" s="200">
        <f t="shared" si="71"/>
        <v>0</v>
      </c>
      <c r="N162" s="200">
        <f t="shared" si="72"/>
        <v>0</v>
      </c>
      <c r="O162" s="200">
        <f t="shared" si="73"/>
        <v>0</v>
      </c>
      <c r="P162" s="198">
        <f t="shared" si="76"/>
        <v>0</v>
      </c>
      <c r="Q162" s="201" t="e">
        <f t="shared" si="74"/>
        <v>#DIV/0!</v>
      </c>
      <c r="R162" s="201"/>
    </row>
    <row r="163" spans="2:18" hidden="1" x14ac:dyDescent="0.3">
      <c r="B163" s="180" t="str">
        <f t="shared" si="63"/>
        <v>School 12</v>
      </c>
      <c r="C163" s="180">
        <f t="shared" si="63"/>
        <v>0</v>
      </c>
      <c r="F163" s="200">
        <f t="shared" si="64"/>
        <v>0</v>
      </c>
      <c r="G163" s="200">
        <f t="shared" si="65"/>
        <v>0</v>
      </c>
      <c r="H163" s="200">
        <f t="shared" si="66"/>
        <v>0</v>
      </c>
      <c r="I163" s="200">
        <f t="shared" si="67"/>
        <v>0</v>
      </c>
      <c r="J163" s="200">
        <f t="shared" si="68"/>
        <v>0</v>
      </c>
      <c r="K163" s="200">
        <f t="shared" si="69"/>
        <v>0</v>
      </c>
      <c r="L163" s="200">
        <f t="shared" si="70"/>
        <v>0</v>
      </c>
      <c r="M163" s="200">
        <f t="shared" si="71"/>
        <v>0</v>
      </c>
      <c r="N163" s="200">
        <f t="shared" si="72"/>
        <v>0</v>
      </c>
      <c r="O163" s="200">
        <f t="shared" si="73"/>
        <v>0</v>
      </c>
      <c r="P163" s="198">
        <f t="shared" si="76"/>
        <v>0</v>
      </c>
      <c r="Q163" s="201" t="e">
        <f t="shared" si="74"/>
        <v>#DIV/0!</v>
      </c>
      <c r="R163" s="201"/>
    </row>
    <row r="164" spans="2:18" hidden="1" x14ac:dyDescent="0.3">
      <c r="B164" s="180" t="str">
        <f t="shared" si="63"/>
        <v>School 13</v>
      </c>
      <c r="C164" s="180">
        <f t="shared" si="63"/>
        <v>0</v>
      </c>
      <c r="F164" s="200">
        <f t="shared" si="64"/>
        <v>0</v>
      </c>
      <c r="G164" s="200">
        <f t="shared" si="65"/>
        <v>0</v>
      </c>
      <c r="H164" s="200">
        <f t="shared" si="66"/>
        <v>0</v>
      </c>
      <c r="I164" s="200">
        <f t="shared" si="67"/>
        <v>0</v>
      </c>
      <c r="J164" s="200">
        <f t="shared" si="68"/>
        <v>0</v>
      </c>
      <c r="K164" s="200">
        <f t="shared" si="69"/>
        <v>0</v>
      </c>
      <c r="L164" s="200">
        <f t="shared" si="70"/>
        <v>0</v>
      </c>
      <c r="M164" s="200">
        <f t="shared" si="71"/>
        <v>0</v>
      </c>
      <c r="N164" s="200">
        <f t="shared" si="72"/>
        <v>0</v>
      </c>
      <c r="O164" s="200">
        <f t="shared" si="73"/>
        <v>0</v>
      </c>
      <c r="P164" s="198">
        <f t="shared" si="76"/>
        <v>0</v>
      </c>
      <c r="Q164" s="201" t="e">
        <f t="shared" si="74"/>
        <v>#DIV/0!</v>
      </c>
      <c r="R164" s="201"/>
    </row>
    <row r="165" spans="2:18" hidden="1" x14ac:dyDescent="0.3">
      <c r="B165" s="180" t="str">
        <f t="shared" si="63"/>
        <v>School 14</v>
      </c>
      <c r="C165" s="180">
        <f t="shared" si="63"/>
        <v>0</v>
      </c>
      <c r="F165" s="200">
        <f t="shared" si="64"/>
        <v>0</v>
      </c>
      <c r="G165" s="200">
        <f t="shared" si="65"/>
        <v>0</v>
      </c>
      <c r="H165" s="200">
        <f t="shared" si="66"/>
        <v>0</v>
      </c>
      <c r="I165" s="200">
        <f t="shared" si="67"/>
        <v>0</v>
      </c>
      <c r="J165" s="200">
        <f t="shared" si="68"/>
        <v>0</v>
      </c>
      <c r="K165" s="200">
        <f t="shared" si="69"/>
        <v>0</v>
      </c>
      <c r="L165" s="200">
        <f t="shared" si="70"/>
        <v>0</v>
      </c>
      <c r="M165" s="200">
        <f t="shared" si="71"/>
        <v>0</v>
      </c>
      <c r="N165" s="200">
        <f t="shared" si="72"/>
        <v>0</v>
      </c>
      <c r="O165" s="200">
        <f t="shared" si="73"/>
        <v>0</v>
      </c>
      <c r="P165" s="198">
        <f t="shared" si="76"/>
        <v>0</v>
      </c>
      <c r="Q165" s="201" t="e">
        <f t="shared" si="74"/>
        <v>#DIV/0!</v>
      </c>
      <c r="R165" s="201"/>
    </row>
    <row r="166" spans="2:18" hidden="1" x14ac:dyDescent="0.3">
      <c r="B166" s="180" t="str">
        <f t="shared" si="63"/>
        <v>School 15</v>
      </c>
      <c r="C166" s="180">
        <f t="shared" si="63"/>
        <v>0</v>
      </c>
      <c r="F166" s="200">
        <f t="shared" si="64"/>
        <v>0</v>
      </c>
      <c r="G166" s="200">
        <f t="shared" si="65"/>
        <v>0</v>
      </c>
      <c r="H166" s="200">
        <f t="shared" si="66"/>
        <v>0</v>
      </c>
      <c r="I166" s="200">
        <f t="shared" si="67"/>
        <v>0</v>
      </c>
      <c r="J166" s="200">
        <f t="shared" si="68"/>
        <v>0</v>
      </c>
      <c r="K166" s="200">
        <f t="shared" si="69"/>
        <v>0</v>
      </c>
      <c r="L166" s="200">
        <f t="shared" si="70"/>
        <v>0</v>
      </c>
      <c r="M166" s="200">
        <f t="shared" si="71"/>
        <v>0</v>
      </c>
      <c r="N166" s="200">
        <f t="shared" si="72"/>
        <v>0</v>
      </c>
      <c r="O166" s="200">
        <f t="shared" si="73"/>
        <v>0</v>
      </c>
      <c r="P166" s="198">
        <f t="shared" si="76"/>
        <v>0</v>
      </c>
      <c r="Q166" s="201" t="e">
        <f t="shared" si="74"/>
        <v>#DIV/0!</v>
      </c>
      <c r="R166" s="201"/>
    </row>
    <row r="167" spans="2:18" hidden="1" x14ac:dyDescent="0.3">
      <c r="B167" s="180" t="str">
        <f t="shared" si="63"/>
        <v>School 16</v>
      </c>
      <c r="C167" s="180">
        <f t="shared" si="63"/>
        <v>0</v>
      </c>
      <c r="F167" s="200">
        <f t="shared" si="64"/>
        <v>0</v>
      </c>
      <c r="G167" s="200">
        <f t="shared" si="65"/>
        <v>0</v>
      </c>
      <c r="H167" s="200">
        <f t="shared" si="66"/>
        <v>0</v>
      </c>
      <c r="I167" s="200">
        <f t="shared" si="67"/>
        <v>0</v>
      </c>
      <c r="J167" s="200">
        <f t="shared" si="68"/>
        <v>0</v>
      </c>
      <c r="K167" s="200">
        <f t="shared" si="69"/>
        <v>0</v>
      </c>
      <c r="L167" s="200">
        <f t="shared" si="70"/>
        <v>0</v>
      </c>
      <c r="M167" s="200">
        <f t="shared" si="71"/>
        <v>0</v>
      </c>
      <c r="N167" s="200">
        <f t="shared" si="72"/>
        <v>0</v>
      </c>
      <c r="O167" s="200">
        <f t="shared" si="73"/>
        <v>0</v>
      </c>
      <c r="P167" s="198">
        <f t="shared" si="76"/>
        <v>0</v>
      </c>
      <c r="Q167" s="201" t="e">
        <f t="shared" si="74"/>
        <v>#DIV/0!</v>
      </c>
      <c r="R167" s="201"/>
    </row>
    <row r="168" spans="2:18" hidden="1" x14ac:dyDescent="0.3">
      <c r="B168" s="180" t="str">
        <f t="shared" si="63"/>
        <v>School 17</v>
      </c>
      <c r="C168" s="180">
        <f t="shared" si="63"/>
        <v>0</v>
      </c>
      <c r="F168" s="200">
        <f t="shared" si="64"/>
        <v>0</v>
      </c>
      <c r="G168" s="200">
        <f t="shared" si="65"/>
        <v>0</v>
      </c>
      <c r="H168" s="200">
        <f t="shared" si="66"/>
        <v>0</v>
      </c>
      <c r="I168" s="200">
        <f t="shared" si="67"/>
        <v>0</v>
      </c>
      <c r="J168" s="200">
        <f t="shared" si="68"/>
        <v>0</v>
      </c>
      <c r="K168" s="200">
        <f t="shared" si="69"/>
        <v>0</v>
      </c>
      <c r="L168" s="200">
        <f t="shared" si="70"/>
        <v>0</v>
      </c>
      <c r="M168" s="200">
        <f t="shared" si="71"/>
        <v>0</v>
      </c>
      <c r="N168" s="200">
        <f t="shared" si="72"/>
        <v>0</v>
      </c>
      <c r="O168" s="200">
        <f t="shared" si="73"/>
        <v>0</v>
      </c>
      <c r="P168" s="198">
        <f t="shared" si="76"/>
        <v>0</v>
      </c>
      <c r="Q168" s="201" t="e">
        <f t="shared" si="74"/>
        <v>#DIV/0!</v>
      </c>
      <c r="R168" s="201"/>
    </row>
    <row r="169" spans="2:18" hidden="1" x14ac:dyDescent="0.3">
      <c r="B169" s="180" t="str">
        <f t="shared" si="63"/>
        <v>School 18</v>
      </c>
      <c r="C169" s="180">
        <f t="shared" si="63"/>
        <v>0</v>
      </c>
      <c r="F169" s="200">
        <f t="shared" si="64"/>
        <v>0</v>
      </c>
      <c r="G169" s="200">
        <f t="shared" si="65"/>
        <v>0</v>
      </c>
      <c r="H169" s="200">
        <f t="shared" si="66"/>
        <v>0</v>
      </c>
      <c r="I169" s="200">
        <f t="shared" si="67"/>
        <v>0</v>
      </c>
      <c r="J169" s="200">
        <f t="shared" si="68"/>
        <v>0</v>
      </c>
      <c r="K169" s="200">
        <f t="shared" si="69"/>
        <v>0</v>
      </c>
      <c r="L169" s="200">
        <f t="shared" si="70"/>
        <v>0</v>
      </c>
      <c r="M169" s="200">
        <f t="shared" si="71"/>
        <v>0</v>
      </c>
      <c r="N169" s="200">
        <f t="shared" si="72"/>
        <v>0</v>
      </c>
      <c r="O169" s="200">
        <f t="shared" si="73"/>
        <v>0</v>
      </c>
      <c r="P169" s="198">
        <f t="shared" si="76"/>
        <v>0</v>
      </c>
      <c r="Q169" s="201" t="e">
        <f t="shared" si="74"/>
        <v>#DIV/0!</v>
      </c>
      <c r="R169" s="201"/>
    </row>
    <row r="170" spans="2:18" hidden="1" x14ac:dyDescent="0.3">
      <c r="B170" s="180" t="str">
        <f t="shared" si="63"/>
        <v>School 19</v>
      </c>
      <c r="C170" s="180">
        <f t="shared" si="63"/>
        <v>0</v>
      </c>
      <c r="F170" s="200">
        <f t="shared" si="64"/>
        <v>0</v>
      </c>
      <c r="G170" s="200">
        <f t="shared" si="65"/>
        <v>0</v>
      </c>
      <c r="H170" s="200">
        <f t="shared" si="66"/>
        <v>0</v>
      </c>
      <c r="I170" s="200">
        <f t="shared" si="67"/>
        <v>0</v>
      </c>
      <c r="J170" s="200">
        <f t="shared" si="68"/>
        <v>0</v>
      </c>
      <c r="K170" s="200">
        <f t="shared" si="69"/>
        <v>0</v>
      </c>
      <c r="L170" s="200">
        <f t="shared" si="70"/>
        <v>0</v>
      </c>
      <c r="M170" s="200">
        <f t="shared" si="71"/>
        <v>0</v>
      </c>
      <c r="N170" s="200">
        <f t="shared" si="72"/>
        <v>0</v>
      </c>
      <c r="O170" s="200">
        <f t="shared" si="73"/>
        <v>0</v>
      </c>
      <c r="P170" s="198">
        <f t="shared" si="76"/>
        <v>0</v>
      </c>
      <c r="Q170" s="201" t="e">
        <f t="shared" si="74"/>
        <v>#DIV/0!</v>
      </c>
      <c r="R170" s="201"/>
    </row>
    <row r="171" spans="2:18" hidden="1" x14ac:dyDescent="0.3">
      <c r="B171" s="180" t="str">
        <f t="shared" si="63"/>
        <v>School 20</v>
      </c>
      <c r="C171" s="180">
        <f t="shared" si="63"/>
        <v>0</v>
      </c>
      <c r="F171" s="200">
        <f t="shared" si="64"/>
        <v>0</v>
      </c>
      <c r="G171" s="200">
        <f t="shared" si="65"/>
        <v>0</v>
      </c>
      <c r="H171" s="200">
        <f t="shared" si="66"/>
        <v>0</v>
      </c>
      <c r="I171" s="200">
        <f t="shared" si="67"/>
        <v>0</v>
      </c>
      <c r="J171" s="200">
        <f t="shared" si="68"/>
        <v>0</v>
      </c>
      <c r="K171" s="200">
        <f t="shared" si="69"/>
        <v>0</v>
      </c>
      <c r="L171" s="200">
        <f t="shared" si="70"/>
        <v>0</v>
      </c>
      <c r="M171" s="200">
        <f t="shared" si="71"/>
        <v>0</v>
      </c>
      <c r="N171" s="200">
        <f t="shared" si="72"/>
        <v>0</v>
      </c>
      <c r="O171" s="200">
        <f t="shared" si="73"/>
        <v>0</v>
      </c>
      <c r="P171" s="198">
        <f t="shared" si="76"/>
        <v>0</v>
      </c>
      <c r="Q171" s="201" t="e">
        <f t="shared" si="74"/>
        <v>#DIV/0!</v>
      </c>
      <c r="R171" s="201"/>
    </row>
    <row r="172" spans="2:18" hidden="1" x14ac:dyDescent="0.3">
      <c r="B172" s="180" t="str">
        <f t="shared" ref="B172:C191" si="77">B29</f>
        <v>School 21</v>
      </c>
      <c r="C172" s="180">
        <f t="shared" si="77"/>
        <v>0</v>
      </c>
      <c r="F172" s="200">
        <f t="shared" si="64"/>
        <v>0</v>
      </c>
      <c r="G172" s="200">
        <f t="shared" si="65"/>
        <v>0</v>
      </c>
      <c r="H172" s="200">
        <f t="shared" si="66"/>
        <v>0</v>
      </c>
      <c r="I172" s="200">
        <f t="shared" si="67"/>
        <v>0</v>
      </c>
      <c r="J172" s="200">
        <f t="shared" si="68"/>
        <v>0</v>
      </c>
      <c r="K172" s="200">
        <f t="shared" si="69"/>
        <v>0</v>
      </c>
      <c r="L172" s="200">
        <f t="shared" si="70"/>
        <v>0</v>
      </c>
      <c r="M172" s="200">
        <f t="shared" si="71"/>
        <v>0</v>
      </c>
      <c r="N172" s="200">
        <f t="shared" si="72"/>
        <v>0</v>
      </c>
      <c r="O172" s="200">
        <f t="shared" si="73"/>
        <v>0</v>
      </c>
      <c r="P172" s="198">
        <f t="shared" ref="P172:P180" si="78">SUM(F172:O172)</f>
        <v>0</v>
      </c>
      <c r="Q172" s="201" t="e">
        <f t="shared" si="74"/>
        <v>#DIV/0!</v>
      </c>
      <c r="R172" s="201"/>
    </row>
    <row r="173" spans="2:18" hidden="1" x14ac:dyDescent="0.3">
      <c r="B173" s="180" t="str">
        <f t="shared" si="77"/>
        <v>School 22</v>
      </c>
      <c r="C173" s="180">
        <f t="shared" si="77"/>
        <v>0</v>
      </c>
      <c r="F173" s="200">
        <f t="shared" si="64"/>
        <v>0</v>
      </c>
      <c r="G173" s="200">
        <f t="shared" si="65"/>
        <v>0</v>
      </c>
      <c r="H173" s="200">
        <f t="shared" si="66"/>
        <v>0</v>
      </c>
      <c r="I173" s="200">
        <f t="shared" si="67"/>
        <v>0</v>
      </c>
      <c r="J173" s="200">
        <f t="shared" si="68"/>
        <v>0</v>
      </c>
      <c r="K173" s="200">
        <f t="shared" si="69"/>
        <v>0</v>
      </c>
      <c r="L173" s="200">
        <f t="shared" si="70"/>
        <v>0</v>
      </c>
      <c r="M173" s="200">
        <f t="shared" si="71"/>
        <v>0</v>
      </c>
      <c r="N173" s="200">
        <f t="shared" si="72"/>
        <v>0</v>
      </c>
      <c r="O173" s="200">
        <f t="shared" si="73"/>
        <v>0</v>
      </c>
      <c r="P173" s="198">
        <f t="shared" si="78"/>
        <v>0</v>
      </c>
      <c r="Q173" s="201" t="e">
        <f t="shared" si="74"/>
        <v>#DIV/0!</v>
      </c>
      <c r="R173" s="201"/>
    </row>
    <row r="174" spans="2:18" hidden="1" x14ac:dyDescent="0.3">
      <c r="B174" s="180" t="str">
        <f t="shared" si="77"/>
        <v>School 23</v>
      </c>
      <c r="C174" s="180">
        <f t="shared" si="77"/>
        <v>0</v>
      </c>
      <c r="F174" s="200">
        <f t="shared" si="64"/>
        <v>0</v>
      </c>
      <c r="G174" s="200">
        <f t="shared" si="65"/>
        <v>0</v>
      </c>
      <c r="H174" s="200">
        <f t="shared" si="66"/>
        <v>0</v>
      </c>
      <c r="I174" s="200">
        <f t="shared" si="67"/>
        <v>0</v>
      </c>
      <c r="J174" s="200">
        <f t="shared" si="68"/>
        <v>0</v>
      </c>
      <c r="K174" s="200">
        <f t="shared" si="69"/>
        <v>0</v>
      </c>
      <c r="L174" s="200">
        <f t="shared" si="70"/>
        <v>0</v>
      </c>
      <c r="M174" s="200">
        <f t="shared" si="71"/>
        <v>0</v>
      </c>
      <c r="N174" s="200">
        <f t="shared" si="72"/>
        <v>0</v>
      </c>
      <c r="O174" s="200">
        <f t="shared" si="73"/>
        <v>0</v>
      </c>
      <c r="P174" s="198">
        <f t="shared" si="78"/>
        <v>0</v>
      </c>
      <c r="Q174" s="201" t="e">
        <f t="shared" si="74"/>
        <v>#DIV/0!</v>
      </c>
      <c r="R174" s="201"/>
    </row>
    <row r="175" spans="2:18" hidden="1" x14ac:dyDescent="0.3">
      <c r="B175" s="180" t="str">
        <f t="shared" si="77"/>
        <v>School 24</v>
      </c>
      <c r="C175" s="180">
        <f t="shared" si="77"/>
        <v>0</v>
      </c>
      <c r="F175" s="200">
        <f t="shared" si="64"/>
        <v>0</v>
      </c>
      <c r="G175" s="200">
        <f t="shared" si="65"/>
        <v>0</v>
      </c>
      <c r="H175" s="200">
        <f t="shared" si="66"/>
        <v>0</v>
      </c>
      <c r="I175" s="200">
        <f t="shared" si="67"/>
        <v>0</v>
      </c>
      <c r="J175" s="200">
        <f t="shared" si="68"/>
        <v>0</v>
      </c>
      <c r="K175" s="200">
        <f t="shared" si="69"/>
        <v>0</v>
      </c>
      <c r="L175" s="200">
        <f t="shared" si="70"/>
        <v>0</v>
      </c>
      <c r="M175" s="200">
        <f t="shared" si="71"/>
        <v>0</v>
      </c>
      <c r="N175" s="200">
        <f t="shared" si="72"/>
        <v>0</v>
      </c>
      <c r="O175" s="200">
        <f t="shared" si="73"/>
        <v>0</v>
      </c>
      <c r="P175" s="198">
        <f t="shared" si="78"/>
        <v>0</v>
      </c>
      <c r="Q175" s="201" t="e">
        <f t="shared" si="74"/>
        <v>#DIV/0!</v>
      </c>
      <c r="R175" s="201"/>
    </row>
    <row r="176" spans="2:18" hidden="1" x14ac:dyDescent="0.3">
      <c r="B176" s="180" t="str">
        <f t="shared" si="77"/>
        <v>School 25</v>
      </c>
      <c r="C176" s="180">
        <f t="shared" si="77"/>
        <v>0</v>
      </c>
      <c r="F176" s="200">
        <f t="shared" si="64"/>
        <v>0</v>
      </c>
      <c r="G176" s="200">
        <f t="shared" si="65"/>
        <v>0</v>
      </c>
      <c r="H176" s="200">
        <f t="shared" si="66"/>
        <v>0</v>
      </c>
      <c r="I176" s="200">
        <f t="shared" si="67"/>
        <v>0</v>
      </c>
      <c r="J176" s="200">
        <f t="shared" si="68"/>
        <v>0</v>
      </c>
      <c r="K176" s="200">
        <f t="shared" si="69"/>
        <v>0</v>
      </c>
      <c r="L176" s="200">
        <f t="shared" si="70"/>
        <v>0</v>
      </c>
      <c r="M176" s="200">
        <f t="shared" si="71"/>
        <v>0</v>
      </c>
      <c r="N176" s="200">
        <f t="shared" si="72"/>
        <v>0</v>
      </c>
      <c r="O176" s="200">
        <f t="shared" si="73"/>
        <v>0</v>
      </c>
      <c r="P176" s="198">
        <f t="shared" si="78"/>
        <v>0</v>
      </c>
      <c r="Q176" s="201" t="e">
        <f t="shared" si="74"/>
        <v>#DIV/0!</v>
      </c>
      <c r="R176" s="201"/>
    </row>
    <row r="177" spans="2:18" hidden="1" x14ac:dyDescent="0.3">
      <c r="B177" s="180" t="str">
        <f t="shared" si="77"/>
        <v>School 26</v>
      </c>
      <c r="C177" s="180">
        <f t="shared" si="77"/>
        <v>0</v>
      </c>
      <c r="F177" s="200">
        <f t="shared" si="64"/>
        <v>0</v>
      </c>
      <c r="G177" s="200">
        <f t="shared" si="65"/>
        <v>0</v>
      </c>
      <c r="H177" s="200">
        <f t="shared" si="66"/>
        <v>0</v>
      </c>
      <c r="I177" s="200">
        <f t="shared" si="67"/>
        <v>0</v>
      </c>
      <c r="J177" s="200">
        <f t="shared" si="68"/>
        <v>0</v>
      </c>
      <c r="K177" s="200">
        <f t="shared" si="69"/>
        <v>0</v>
      </c>
      <c r="L177" s="200">
        <f t="shared" si="70"/>
        <v>0</v>
      </c>
      <c r="M177" s="200">
        <f t="shared" si="71"/>
        <v>0</v>
      </c>
      <c r="N177" s="200">
        <f t="shared" si="72"/>
        <v>0</v>
      </c>
      <c r="O177" s="200">
        <f t="shared" si="73"/>
        <v>0</v>
      </c>
      <c r="P177" s="198">
        <f t="shared" si="78"/>
        <v>0</v>
      </c>
      <c r="Q177" s="201" t="e">
        <f t="shared" si="74"/>
        <v>#DIV/0!</v>
      </c>
      <c r="R177" s="201"/>
    </row>
    <row r="178" spans="2:18" hidden="1" x14ac:dyDescent="0.3">
      <c r="B178" s="180" t="str">
        <f t="shared" si="77"/>
        <v>School 27</v>
      </c>
      <c r="C178" s="180">
        <f t="shared" si="77"/>
        <v>0</v>
      </c>
      <c r="F178" s="200">
        <f t="shared" si="64"/>
        <v>0</v>
      </c>
      <c r="G178" s="200">
        <f t="shared" si="65"/>
        <v>0</v>
      </c>
      <c r="H178" s="200">
        <f t="shared" si="66"/>
        <v>0</v>
      </c>
      <c r="I178" s="200">
        <f t="shared" si="67"/>
        <v>0</v>
      </c>
      <c r="J178" s="200">
        <f t="shared" si="68"/>
        <v>0</v>
      </c>
      <c r="K178" s="200">
        <f t="shared" si="69"/>
        <v>0</v>
      </c>
      <c r="L178" s="200">
        <f t="shared" si="70"/>
        <v>0</v>
      </c>
      <c r="M178" s="200">
        <f t="shared" si="71"/>
        <v>0</v>
      </c>
      <c r="N178" s="200">
        <f t="shared" si="72"/>
        <v>0</v>
      </c>
      <c r="O178" s="200">
        <f t="shared" si="73"/>
        <v>0</v>
      </c>
      <c r="P178" s="198">
        <f t="shared" si="78"/>
        <v>0</v>
      </c>
      <c r="Q178" s="201" t="e">
        <f t="shared" si="74"/>
        <v>#DIV/0!</v>
      </c>
      <c r="R178" s="201"/>
    </row>
    <row r="179" spans="2:18" hidden="1" x14ac:dyDescent="0.3">
      <c r="B179" s="180" t="str">
        <f t="shared" si="77"/>
        <v>School 28</v>
      </c>
      <c r="C179" s="180">
        <f t="shared" si="77"/>
        <v>0</v>
      </c>
      <c r="F179" s="200">
        <f t="shared" si="64"/>
        <v>0</v>
      </c>
      <c r="G179" s="200">
        <f t="shared" si="65"/>
        <v>0</v>
      </c>
      <c r="H179" s="200">
        <f t="shared" si="66"/>
        <v>0</v>
      </c>
      <c r="I179" s="200">
        <f t="shared" si="67"/>
        <v>0</v>
      </c>
      <c r="J179" s="200">
        <f t="shared" si="68"/>
        <v>0</v>
      </c>
      <c r="K179" s="200">
        <f t="shared" si="69"/>
        <v>0</v>
      </c>
      <c r="L179" s="200">
        <f t="shared" si="70"/>
        <v>0</v>
      </c>
      <c r="M179" s="200">
        <f t="shared" si="71"/>
        <v>0</v>
      </c>
      <c r="N179" s="200">
        <f t="shared" si="72"/>
        <v>0</v>
      </c>
      <c r="O179" s="200">
        <f t="shared" si="73"/>
        <v>0</v>
      </c>
      <c r="P179" s="198">
        <f t="shared" si="78"/>
        <v>0</v>
      </c>
      <c r="Q179" s="201" t="e">
        <f t="shared" si="74"/>
        <v>#DIV/0!</v>
      </c>
      <c r="R179" s="201"/>
    </row>
    <row r="180" spans="2:18" hidden="1" x14ac:dyDescent="0.3">
      <c r="B180" s="180" t="str">
        <f t="shared" si="77"/>
        <v>School 29</v>
      </c>
      <c r="C180" s="180">
        <f t="shared" si="77"/>
        <v>0</v>
      </c>
      <c r="F180" s="200">
        <f t="shared" si="64"/>
        <v>0</v>
      </c>
      <c r="G180" s="200">
        <f t="shared" si="65"/>
        <v>0</v>
      </c>
      <c r="H180" s="200">
        <f t="shared" si="66"/>
        <v>0</v>
      </c>
      <c r="I180" s="200">
        <f t="shared" si="67"/>
        <v>0</v>
      </c>
      <c r="J180" s="200">
        <f t="shared" si="68"/>
        <v>0</v>
      </c>
      <c r="K180" s="200">
        <f t="shared" si="69"/>
        <v>0</v>
      </c>
      <c r="L180" s="200">
        <f t="shared" si="70"/>
        <v>0</v>
      </c>
      <c r="M180" s="200">
        <f t="shared" si="71"/>
        <v>0</v>
      </c>
      <c r="N180" s="200">
        <f t="shared" si="72"/>
        <v>0</v>
      </c>
      <c r="O180" s="200">
        <f t="shared" si="73"/>
        <v>0</v>
      </c>
      <c r="P180" s="198">
        <f t="shared" si="78"/>
        <v>0</v>
      </c>
      <c r="Q180" s="201" t="e">
        <f t="shared" si="74"/>
        <v>#DIV/0!</v>
      </c>
      <c r="R180" s="201"/>
    </row>
    <row r="181" spans="2:18" hidden="1" x14ac:dyDescent="0.3">
      <c r="B181" s="180" t="str">
        <f t="shared" si="77"/>
        <v>School 30</v>
      </c>
      <c r="C181" s="180">
        <f t="shared" si="77"/>
        <v>0</v>
      </c>
      <c r="F181" s="200">
        <f t="shared" si="64"/>
        <v>0</v>
      </c>
      <c r="G181" s="200">
        <f t="shared" si="65"/>
        <v>0</v>
      </c>
      <c r="H181" s="200">
        <f t="shared" si="66"/>
        <v>0</v>
      </c>
      <c r="I181" s="200">
        <f t="shared" si="67"/>
        <v>0</v>
      </c>
      <c r="J181" s="200">
        <f t="shared" si="68"/>
        <v>0</v>
      </c>
      <c r="K181" s="200">
        <f t="shared" si="69"/>
        <v>0</v>
      </c>
      <c r="L181" s="200">
        <f t="shared" si="70"/>
        <v>0</v>
      </c>
      <c r="M181" s="200">
        <f t="shared" si="71"/>
        <v>0</v>
      </c>
      <c r="N181" s="200">
        <f t="shared" si="72"/>
        <v>0</v>
      </c>
      <c r="O181" s="200">
        <f t="shared" si="73"/>
        <v>0</v>
      </c>
      <c r="P181" s="198">
        <f t="shared" ref="P181" si="79">SUM(F181:O181)</f>
        <v>0</v>
      </c>
      <c r="Q181" s="201" t="e">
        <f t="shared" si="74"/>
        <v>#DIV/0!</v>
      </c>
      <c r="R181" s="201"/>
    </row>
    <row r="182" spans="2:18" hidden="1" x14ac:dyDescent="0.3">
      <c r="B182" s="180" t="str">
        <f t="shared" si="77"/>
        <v>School 31</v>
      </c>
      <c r="C182" s="180">
        <f t="shared" si="77"/>
        <v>0</v>
      </c>
      <c r="F182" s="200">
        <f t="shared" si="64"/>
        <v>0</v>
      </c>
      <c r="G182" s="200">
        <f t="shared" si="65"/>
        <v>0</v>
      </c>
      <c r="H182" s="200">
        <f t="shared" si="66"/>
        <v>0</v>
      </c>
      <c r="I182" s="200">
        <f t="shared" si="67"/>
        <v>0</v>
      </c>
      <c r="J182" s="200">
        <f t="shared" si="68"/>
        <v>0</v>
      </c>
      <c r="K182" s="200">
        <f t="shared" si="69"/>
        <v>0</v>
      </c>
      <c r="L182" s="200">
        <f t="shared" si="70"/>
        <v>0</v>
      </c>
      <c r="M182" s="200">
        <f t="shared" si="71"/>
        <v>0</v>
      </c>
      <c r="N182" s="200">
        <f t="shared" si="72"/>
        <v>0</v>
      </c>
      <c r="O182" s="200">
        <f t="shared" si="73"/>
        <v>0</v>
      </c>
      <c r="P182" s="198">
        <f t="shared" ref="P182:P191" si="80">SUM(F182:O182)</f>
        <v>0</v>
      </c>
      <c r="Q182" s="201" t="e">
        <f t="shared" si="74"/>
        <v>#DIV/0!</v>
      </c>
      <c r="R182" s="201"/>
    </row>
    <row r="183" spans="2:18" hidden="1" x14ac:dyDescent="0.3">
      <c r="B183" s="180" t="str">
        <f t="shared" si="77"/>
        <v>School 32</v>
      </c>
      <c r="C183" s="180">
        <f t="shared" si="77"/>
        <v>0</v>
      </c>
      <c r="F183" s="200">
        <f t="shared" si="64"/>
        <v>0</v>
      </c>
      <c r="G183" s="200">
        <f t="shared" si="65"/>
        <v>0</v>
      </c>
      <c r="H183" s="200">
        <f t="shared" si="66"/>
        <v>0</v>
      </c>
      <c r="I183" s="200">
        <f t="shared" si="67"/>
        <v>0</v>
      </c>
      <c r="J183" s="200">
        <f t="shared" si="68"/>
        <v>0</v>
      </c>
      <c r="K183" s="200">
        <f t="shared" si="69"/>
        <v>0</v>
      </c>
      <c r="L183" s="200">
        <f t="shared" si="70"/>
        <v>0</v>
      </c>
      <c r="M183" s="200">
        <f t="shared" si="71"/>
        <v>0</v>
      </c>
      <c r="N183" s="200">
        <f t="shared" si="72"/>
        <v>0</v>
      </c>
      <c r="O183" s="200">
        <f t="shared" si="73"/>
        <v>0</v>
      </c>
      <c r="P183" s="198">
        <f t="shared" si="80"/>
        <v>0</v>
      </c>
      <c r="Q183" s="201" t="e">
        <f t="shared" si="74"/>
        <v>#DIV/0!</v>
      </c>
      <c r="R183" s="201"/>
    </row>
    <row r="184" spans="2:18" hidden="1" x14ac:dyDescent="0.3">
      <c r="B184" s="180" t="str">
        <f t="shared" si="77"/>
        <v>School 33</v>
      </c>
      <c r="C184" s="180">
        <f t="shared" si="77"/>
        <v>0</v>
      </c>
      <c r="F184" s="200">
        <f t="shared" si="64"/>
        <v>0</v>
      </c>
      <c r="G184" s="200">
        <f t="shared" si="65"/>
        <v>0</v>
      </c>
      <c r="H184" s="200">
        <f t="shared" si="66"/>
        <v>0</v>
      </c>
      <c r="I184" s="200">
        <f t="shared" si="67"/>
        <v>0</v>
      </c>
      <c r="J184" s="200">
        <f t="shared" si="68"/>
        <v>0</v>
      </c>
      <c r="K184" s="200">
        <f t="shared" si="69"/>
        <v>0</v>
      </c>
      <c r="L184" s="200">
        <f t="shared" si="70"/>
        <v>0</v>
      </c>
      <c r="M184" s="200">
        <f t="shared" si="71"/>
        <v>0</v>
      </c>
      <c r="N184" s="200">
        <f t="shared" si="72"/>
        <v>0</v>
      </c>
      <c r="O184" s="200">
        <f t="shared" si="73"/>
        <v>0</v>
      </c>
      <c r="P184" s="198">
        <f t="shared" si="80"/>
        <v>0</v>
      </c>
      <c r="Q184" s="201" t="e">
        <f t="shared" si="74"/>
        <v>#DIV/0!</v>
      </c>
      <c r="R184" s="201"/>
    </row>
    <row r="185" spans="2:18" hidden="1" x14ac:dyDescent="0.3">
      <c r="B185" s="180" t="str">
        <f t="shared" si="77"/>
        <v>School 34</v>
      </c>
      <c r="C185" s="180">
        <f t="shared" si="77"/>
        <v>0</v>
      </c>
      <c r="F185" s="200">
        <f t="shared" si="64"/>
        <v>0</v>
      </c>
      <c r="G185" s="200">
        <f t="shared" si="65"/>
        <v>0</v>
      </c>
      <c r="H185" s="200">
        <f t="shared" si="66"/>
        <v>0</v>
      </c>
      <c r="I185" s="200">
        <f t="shared" si="67"/>
        <v>0</v>
      </c>
      <c r="J185" s="200">
        <f t="shared" si="68"/>
        <v>0</v>
      </c>
      <c r="K185" s="200">
        <f t="shared" si="69"/>
        <v>0</v>
      </c>
      <c r="L185" s="200">
        <f t="shared" si="70"/>
        <v>0</v>
      </c>
      <c r="M185" s="200">
        <f t="shared" si="71"/>
        <v>0</v>
      </c>
      <c r="N185" s="200">
        <f t="shared" si="72"/>
        <v>0</v>
      </c>
      <c r="O185" s="200">
        <f t="shared" si="73"/>
        <v>0</v>
      </c>
      <c r="P185" s="198">
        <f t="shared" si="80"/>
        <v>0</v>
      </c>
      <c r="Q185" s="201" t="e">
        <f t="shared" si="74"/>
        <v>#DIV/0!</v>
      </c>
      <c r="R185" s="201"/>
    </row>
    <row r="186" spans="2:18" hidden="1" x14ac:dyDescent="0.3">
      <c r="B186" s="180" t="str">
        <f t="shared" si="77"/>
        <v>School 35</v>
      </c>
      <c r="C186" s="180">
        <f t="shared" si="77"/>
        <v>0</v>
      </c>
      <c r="F186" s="200">
        <f t="shared" si="64"/>
        <v>0</v>
      </c>
      <c r="G186" s="200">
        <f t="shared" si="65"/>
        <v>0</v>
      </c>
      <c r="H186" s="200">
        <f t="shared" si="66"/>
        <v>0</v>
      </c>
      <c r="I186" s="200">
        <f t="shared" si="67"/>
        <v>0</v>
      </c>
      <c r="J186" s="200">
        <f t="shared" si="68"/>
        <v>0</v>
      </c>
      <c r="K186" s="200">
        <f t="shared" si="69"/>
        <v>0</v>
      </c>
      <c r="L186" s="200">
        <f t="shared" si="70"/>
        <v>0</v>
      </c>
      <c r="M186" s="200">
        <f t="shared" si="71"/>
        <v>0</v>
      </c>
      <c r="N186" s="200">
        <f t="shared" si="72"/>
        <v>0</v>
      </c>
      <c r="O186" s="200">
        <f t="shared" si="73"/>
        <v>0</v>
      </c>
      <c r="P186" s="198">
        <f t="shared" si="80"/>
        <v>0</v>
      </c>
      <c r="Q186" s="201" t="e">
        <f t="shared" si="74"/>
        <v>#DIV/0!</v>
      </c>
      <c r="R186" s="201"/>
    </row>
    <row r="187" spans="2:18" hidden="1" x14ac:dyDescent="0.3">
      <c r="B187" s="180" t="str">
        <f t="shared" si="77"/>
        <v>School 36</v>
      </c>
      <c r="C187" s="180">
        <f t="shared" si="77"/>
        <v>0</v>
      </c>
      <c r="F187" s="200">
        <f t="shared" si="64"/>
        <v>0</v>
      </c>
      <c r="G187" s="200">
        <f t="shared" si="65"/>
        <v>0</v>
      </c>
      <c r="H187" s="200">
        <f t="shared" si="66"/>
        <v>0</v>
      </c>
      <c r="I187" s="200">
        <f t="shared" si="67"/>
        <v>0</v>
      </c>
      <c r="J187" s="200">
        <f t="shared" si="68"/>
        <v>0</v>
      </c>
      <c r="K187" s="200">
        <f t="shared" si="69"/>
        <v>0</v>
      </c>
      <c r="L187" s="200">
        <f t="shared" si="70"/>
        <v>0</v>
      </c>
      <c r="M187" s="200">
        <f t="shared" si="71"/>
        <v>0</v>
      </c>
      <c r="N187" s="200">
        <f t="shared" si="72"/>
        <v>0</v>
      </c>
      <c r="O187" s="200">
        <f t="shared" si="73"/>
        <v>0</v>
      </c>
      <c r="P187" s="198">
        <f t="shared" si="80"/>
        <v>0</v>
      </c>
      <c r="Q187" s="201" t="e">
        <f t="shared" si="74"/>
        <v>#DIV/0!</v>
      </c>
      <c r="R187" s="201"/>
    </row>
    <row r="188" spans="2:18" hidden="1" x14ac:dyDescent="0.3">
      <c r="B188" s="180" t="str">
        <f t="shared" si="77"/>
        <v>School 37</v>
      </c>
      <c r="C188" s="180">
        <f t="shared" si="77"/>
        <v>0</v>
      </c>
      <c r="F188" s="200">
        <f t="shared" si="64"/>
        <v>0</v>
      </c>
      <c r="G188" s="200">
        <f t="shared" si="65"/>
        <v>0</v>
      </c>
      <c r="H188" s="200">
        <f t="shared" si="66"/>
        <v>0</v>
      </c>
      <c r="I188" s="200">
        <f t="shared" si="67"/>
        <v>0</v>
      </c>
      <c r="J188" s="200">
        <f t="shared" si="68"/>
        <v>0</v>
      </c>
      <c r="K188" s="200">
        <f t="shared" si="69"/>
        <v>0</v>
      </c>
      <c r="L188" s="200">
        <f t="shared" si="70"/>
        <v>0</v>
      </c>
      <c r="M188" s="200">
        <f t="shared" si="71"/>
        <v>0</v>
      </c>
      <c r="N188" s="200">
        <f t="shared" si="72"/>
        <v>0</v>
      </c>
      <c r="O188" s="200">
        <f t="shared" si="73"/>
        <v>0</v>
      </c>
      <c r="P188" s="198">
        <f t="shared" si="80"/>
        <v>0</v>
      </c>
      <c r="Q188" s="201" t="e">
        <f t="shared" si="74"/>
        <v>#DIV/0!</v>
      </c>
      <c r="R188" s="201"/>
    </row>
    <row r="189" spans="2:18" hidden="1" x14ac:dyDescent="0.3">
      <c r="B189" s="180" t="str">
        <f t="shared" si="77"/>
        <v>School 38</v>
      </c>
      <c r="C189" s="180">
        <f t="shared" si="77"/>
        <v>0</v>
      </c>
      <c r="F189" s="200">
        <f t="shared" si="64"/>
        <v>0</v>
      </c>
      <c r="G189" s="200">
        <f t="shared" si="65"/>
        <v>0</v>
      </c>
      <c r="H189" s="200">
        <f t="shared" si="66"/>
        <v>0</v>
      </c>
      <c r="I189" s="200">
        <f t="shared" si="67"/>
        <v>0</v>
      </c>
      <c r="J189" s="200">
        <f t="shared" si="68"/>
        <v>0</v>
      </c>
      <c r="K189" s="200">
        <f t="shared" si="69"/>
        <v>0</v>
      </c>
      <c r="L189" s="200">
        <f t="shared" si="70"/>
        <v>0</v>
      </c>
      <c r="M189" s="200">
        <f t="shared" si="71"/>
        <v>0</v>
      </c>
      <c r="N189" s="200">
        <f t="shared" si="72"/>
        <v>0</v>
      </c>
      <c r="O189" s="200">
        <f t="shared" si="73"/>
        <v>0</v>
      </c>
      <c r="P189" s="198">
        <f t="shared" si="80"/>
        <v>0</v>
      </c>
      <c r="Q189" s="201" t="e">
        <f t="shared" si="74"/>
        <v>#DIV/0!</v>
      </c>
      <c r="R189" s="201"/>
    </row>
    <row r="190" spans="2:18" hidden="1" x14ac:dyDescent="0.3">
      <c r="B190" s="180" t="str">
        <f t="shared" si="77"/>
        <v>School 39</v>
      </c>
      <c r="C190" s="180">
        <f t="shared" si="77"/>
        <v>0</v>
      </c>
      <c r="F190" s="200">
        <f t="shared" si="64"/>
        <v>0</v>
      </c>
      <c r="G190" s="200">
        <f t="shared" si="65"/>
        <v>0</v>
      </c>
      <c r="H190" s="200">
        <f t="shared" si="66"/>
        <v>0</v>
      </c>
      <c r="I190" s="200">
        <f t="shared" si="67"/>
        <v>0</v>
      </c>
      <c r="J190" s="200">
        <f t="shared" si="68"/>
        <v>0</v>
      </c>
      <c r="K190" s="200">
        <f t="shared" si="69"/>
        <v>0</v>
      </c>
      <c r="L190" s="200">
        <f t="shared" si="70"/>
        <v>0</v>
      </c>
      <c r="M190" s="200">
        <f t="shared" si="71"/>
        <v>0</v>
      </c>
      <c r="N190" s="200">
        <f t="shared" si="72"/>
        <v>0</v>
      </c>
      <c r="O190" s="200">
        <f t="shared" si="73"/>
        <v>0</v>
      </c>
      <c r="P190" s="198">
        <f t="shared" si="80"/>
        <v>0</v>
      </c>
      <c r="Q190" s="201" t="e">
        <f t="shared" si="74"/>
        <v>#DIV/0!</v>
      </c>
      <c r="R190" s="201"/>
    </row>
    <row r="191" spans="2:18" hidden="1" x14ac:dyDescent="0.3">
      <c r="B191" s="180" t="str">
        <f t="shared" si="77"/>
        <v>School 40</v>
      </c>
      <c r="C191" s="180">
        <f t="shared" si="77"/>
        <v>0</v>
      </c>
      <c r="F191" s="200">
        <f t="shared" si="64"/>
        <v>0</v>
      </c>
      <c r="G191" s="200">
        <f t="shared" si="65"/>
        <v>0</v>
      </c>
      <c r="H191" s="200">
        <f t="shared" si="66"/>
        <v>0</v>
      </c>
      <c r="I191" s="200">
        <f t="shared" si="67"/>
        <v>0</v>
      </c>
      <c r="J191" s="200">
        <f t="shared" si="68"/>
        <v>0</v>
      </c>
      <c r="K191" s="200">
        <f t="shared" si="69"/>
        <v>0</v>
      </c>
      <c r="L191" s="200">
        <f t="shared" si="70"/>
        <v>0</v>
      </c>
      <c r="M191" s="200">
        <f t="shared" si="71"/>
        <v>0</v>
      </c>
      <c r="N191" s="200">
        <f t="shared" si="72"/>
        <v>0</v>
      </c>
      <c r="O191" s="200">
        <f t="shared" si="73"/>
        <v>0</v>
      </c>
      <c r="P191" s="198">
        <f t="shared" si="80"/>
        <v>0</v>
      </c>
      <c r="Q191" s="201" t="e">
        <f t="shared" si="74"/>
        <v>#DIV/0!</v>
      </c>
      <c r="R191" s="201"/>
    </row>
    <row r="192" spans="2:18" hidden="1" x14ac:dyDescent="0.3">
      <c r="F192" s="200"/>
      <c r="G192" s="200"/>
      <c r="H192" s="200"/>
      <c r="I192" s="200"/>
      <c r="J192" s="200"/>
      <c r="K192" s="200"/>
      <c r="L192" s="200"/>
      <c r="M192" s="200"/>
      <c r="N192" s="200"/>
      <c r="O192" s="200"/>
      <c r="P192" s="198"/>
      <c r="Q192" s="201"/>
      <c r="R192" s="201"/>
    </row>
    <row r="193" spans="2:19" hidden="1" x14ac:dyDescent="0.3">
      <c r="B193" s="180" t="str">
        <f t="shared" ref="B193" si="81">B50</f>
        <v>Totaal</v>
      </c>
      <c r="C193" s="180">
        <f>SUM(C152:C192)</f>
        <v>1455</v>
      </c>
      <c r="F193" s="200">
        <f>SUM(F152:F191)</f>
        <v>16154.9103124224</v>
      </c>
      <c r="G193" s="200">
        <f>SUM(G152:G191)</f>
        <v>527.04401221555202</v>
      </c>
      <c r="H193" s="200">
        <f t="shared" ref="H193:O193" si="82">SUM(H152:H191)</f>
        <v>36902.675758900768</v>
      </c>
      <c r="I193" s="200">
        <f t="shared" si="82"/>
        <v>102210.87776111366</v>
      </c>
      <c r="J193" s="200">
        <f t="shared" si="82"/>
        <v>5040.900454448908</v>
      </c>
      <c r="K193" s="200">
        <f t="shared" si="82"/>
        <v>677.76089751708503</v>
      </c>
      <c r="L193" s="200">
        <f t="shared" si="82"/>
        <v>721.1570988688984</v>
      </c>
      <c r="M193" s="200">
        <f t="shared" si="82"/>
        <v>24241.173661268494</v>
      </c>
      <c r="N193" s="200">
        <f t="shared" si="82"/>
        <v>7026.8712166250216</v>
      </c>
      <c r="O193" s="200">
        <f t="shared" si="82"/>
        <v>61120.895262598373</v>
      </c>
      <c r="P193" s="200">
        <f>SUM(F193:O193)</f>
        <v>254624.2664359792</v>
      </c>
      <c r="Q193" s="199">
        <f>P193/C193/10</f>
        <v>17.499949583228812</v>
      </c>
      <c r="R193" s="201"/>
    </row>
    <row r="194" spans="2:19" hidden="1" x14ac:dyDescent="0.3"/>
    <row r="195" spans="2:19" hidden="1" x14ac:dyDescent="0.3">
      <c r="F195" s="180" t="s">
        <v>72</v>
      </c>
    </row>
    <row r="196" spans="2:19" hidden="1" x14ac:dyDescent="0.3">
      <c r="B196" s="180" t="str">
        <f t="shared" ref="B196:C199" si="83">B151</f>
        <v>School</v>
      </c>
      <c r="C196" s="180" t="str">
        <f t="shared" si="83"/>
        <v>Capaciteit</v>
      </c>
      <c r="F196" s="180">
        <f>F151</f>
        <v>2015</v>
      </c>
      <c r="G196" s="180">
        <f>G151</f>
        <v>2016</v>
      </c>
      <c r="H196" s="180">
        <f>H151</f>
        <v>2017</v>
      </c>
      <c r="I196" s="180">
        <f t="shared" ref="I196:Q196" si="84">I151</f>
        <v>2018</v>
      </c>
      <c r="J196" s="180">
        <f t="shared" si="84"/>
        <v>2019</v>
      </c>
      <c r="K196" s="180">
        <f t="shared" si="84"/>
        <v>2020</v>
      </c>
      <c r="L196" s="180">
        <f t="shared" si="84"/>
        <v>2021</v>
      </c>
      <c r="M196" s="180">
        <f t="shared" si="84"/>
        <v>2022</v>
      </c>
      <c r="N196" s="180">
        <f t="shared" si="84"/>
        <v>2023</v>
      </c>
      <c r="O196" s="180">
        <f t="shared" si="84"/>
        <v>2024</v>
      </c>
      <c r="P196" s="184" t="str">
        <f t="shared" si="84"/>
        <v>Totaal</v>
      </c>
      <c r="Q196" s="184" t="str">
        <f t="shared" si="84"/>
        <v>€ /m² /jaar</v>
      </c>
    </row>
    <row r="197" spans="2:19" hidden="1" x14ac:dyDescent="0.3">
      <c r="B197" s="180" t="str">
        <f t="shared" si="83"/>
        <v>De Groene Vlinder</v>
      </c>
      <c r="C197" s="180">
        <f t="shared" si="83"/>
        <v>1455</v>
      </c>
      <c r="F197" s="197">
        <f t="shared" ref="F197:F236" si="85">F54*$F$148</f>
        <v>9959.9129256672004</v>
      </c>
      <c r="G197" s="197">
        <f t="shared" ref="G197:G236" si="86">G54*$G$148</f>
        <v>0</v>
      </c>
      <c r="H197" s="197">
        <f t="shared" ref="H197:H236" si="87">H54*$H$148</f>
        <v>56654.325814130141</v>
      </c>
      <c r="I197" s="197">
        <f t="shared" ref="I197:I236" si="88">I54*$I$148</f>
        <v>108884.64959530256</v>
      </c>
      <c r="J197" s="197">
        <f t="shared" ref="J197:J236" si="89">J54*$J$148</f>
        <v>0</v>
      </c>
      <c r="K197" s="197">
        <f t="shared" ref="K197:K236" si="90">K54*$K$148</f>
        <v>0</v>
      </c>
      <c r="L197" s="197">
        <f t="shared" ref="L197:L236" si="91">L54*$L$148</f>
        <v>15996.010477497204</v>
      </c>
      <c r="M197" s="197">
        <f t="shared" ref="M197:M236" si="92">M54*$M$148</f>
        <v>42936.325954914981</v>
      </c>
      <c r="N197" s="197">
        <f t="shared" ref="N197:N236" si="93">N54*$N$148</f>
        <v>0</v>
      </c>
      <c r="O197" s="197">
        <f t="shared" ref="O197:O236" si="94">O54*$O$148</f>
        <v>15069.766952941065</v>
      </c>
      <c r="P197" s="198">
        <f>SUM(F197:O197)</f>
        <v>249500.9917204532</v>
      </c>
      <c r="Q197" s="201">
        <f t="shared" ref="Q197:Q226" si="95">P197/10/C197</f>
        <v>17.147834482505374</v>
      </c>
      <c r="R197" s="201"/>
      <c r="S197" s="223"/>
    </row>
    <row r="198" spans="2:19" hidden="1" x14ac:dyDescent="0.3">
      <c r="B198" s="180" t="str">
        <f t="shared" si="83"/>
        <v>School 2</v>
      </c>
      <c r="C198" s="180">
        <f t="shared" si="83"/>
        <v>0</v>
      </c>
      <c r="F198" s="197">
        <f t="shared" si="85"/>
        <v>0</v>
      </c>
      <c r="G198" s="197">
        <f t="shared" si="86"/>
        <v>0</v>
      </c>
      <c r="H198" s="197">
        <f t="shared" si="87"/>
        <v>0</v>
      </c>
      <c r="I198" s="197">
        <f t="shared" si="88"/>
        <v>0</v>
      </c>
      <c r="J198" s="197">
        <f t="shared" si="89"/>
        <v>0</v>
      </c>
      <c r="K198" s="197">
        <f t="shared" si="90"/>
        <v>0</v>
      </c>
      <c r="L198" s="197">
        <f t="shared" si="91"/>
        <v>0</v>
      </c>
      <c r="M198" s="197">
        <f t="shared" si="92"/>
        <v>0</v>
      </c>
      <c r="N198" s="197">
        <f t="shared" si="93"/>
        <v>0</v>
      </c>
      <c r="O198" s="197">
        <f t="shared" si="94"/>
        <v>0</v>
      </c>
      <c r="P198" s="198">
        <f t="shared" ref="P198:P199" si="96">SUM(F198:O198)</f>
        <v>0</v>
      </c>
      <c r="Q198" s="201" t="e">
        <f t="shared" si="95"/>
        <v>#DIV/0!</v>
      </c>
      <c r="R198" s="201"/>
      <c r="S198" s="223"/>
    </row>
    <row r="199" spans="2:19" hidden="1" x14ac:dyDescent="0.3">
      <c r="B199" s="180" t="str">
        <f t="shared" si="83"/>
        <v>School 3</v>
      </c>
      <c r="C199" s="180">
        <f t="shared" si="83"/>
        <v>0</v>
      </c>
      <c r="F199" s="197">
        <f t="shared" si="85"/>
        <v>0</v>
      </c>
      <c r="G199" s="197">
        <f t="shared" si="86"/>
        <v>0</v>
      </c>
      <c r="H199" s="197">
        <f t="shared" si="87"/>
        <v>0</v>
      </c>
      <c r="I199" s="197">
        <f t="shared" si="88"/>
        <v>0</v>
      </c>
      <c r="J199" s="197">
        <f t="shared" si="89"/>
        <v>0</v>
      </c>
      <c r="K199" s="197">
        <f t="shared" si="90"/>
        <v>0</v>
      </c>
      <c r="L199" s="197">
        <f t="shared" si="91"/>
        <v>0</v>
      </c>
      <c r="M199" s="197">
        <f t="shared" si="92"/>
        <v>0</v>
      </c>
      <c r="N199" s="197">
        <f t="shared" si="93"/>
        <v>0</v>
      </c>
      <c r="O199" s="197">
        <f t="shared" si="94"/>
        <v>0</v>
      </c>
      <c r="P199" s="198">
        <f t="shared" si="96"/>
        <v>0</v>
      </c>
      <c r="Q199" s="201" t="e">
        <f t="shared" si="95"/>
        <v>#DIV/0!</v>
      </c>
      <c r="R199" s="201"/>
      <c r="S199" s="223"/>
    </row>
    <row r="200" spans="2:19" hidden="1" x14ac:dyDescent="0.3">
      <c r="B200" s="180" t="str">
        <f t="shared" ref="B200:C200" si="97">B155</f>
        <v>School 4</v>
      </c>
      <c r="C200" s="180">
        <f t="shared" si="97"/>
        <v>0</v>
      </c>
      <c r="F200" s="197">
        <f t="shared" si="85"/>
        <v>0</v>
      </c>
      <c r="G200" s="197">
        <f t="shared" si="86"/>
        <v>0</v>
      </c>
      <c r="H200" s="197">
        <f t="shared" si="87"/>
        <v>0</v>
      </c>
      <c r="I200" s="197">
        <f t="shared" si="88"/>
        <v>0</v>
      </c>
      <c r="J200" s="197">
        <f t="shared" si="89"/>
        <v>0</v>
      </c>
      <c r="K200" s="197">
        <f t="shared" si="90"/>
        <v>0</v>
      </c>
      <c r="L200" s="197">
        <f t="shared" si="91"/>
        <v>0</v>
      </c>
      <c r="M200" s="197">
        <f t="shared" si="92"/>
        <v>0</v>
      </c>
      <c r="N200" s="197">
        <f t="shared" si="93"/>
        <v>0</v>
      </c>
      <c r="O200" s="197">
        <f t="shared" si="94"/>
        <v>0</v>
      </c>
      <c r="P200" s="198">
        <f t="shared" ref="P200:P224" si="98">SUM(F200:O200)</f>
        <v>0</v>
      </c>
      <c r="Q200" s="201" t="e">
        <f t="shared" si="95"/>
        <v>#DIV/0!</v>
      </c>
      <c r="R200" s="201"/>
      <c r="S200" s="223"/>
    </row>
    <row r="201" spans="2:19" hidden="1" x14ac:dyDescent="0.3">
      <c r="B201" s="180" t="str">
        <f t="shared" ref="B201:C201" si="99">B156</f>
        <v>School 5</v>
      </c>
      <c r="C201" s="180">
        <f t="shared" si="99"/>
        <v>0</v>
      </c>
      <c r="F201" s="197">
        <f t="shared" si="85"/>
        <v>0</v>
      </c>
      <c r="G201" s="197">
        <f t="shared" si="86"/>
        <v>0</v>
      </c>
      <c r="H201" s="197">
        <f t="shared" si="87"/>
        <v>0</v>
      </c>
      <c r="I201" s="197">
        <f t="shared" si="88"/>
        <v>0</v>
      </c>
      <c r="J201" s="197">
        <f t="shared" si="89"/>
        <v>0</v>
      </c>
      <c r="K201" s="197">
        <f t="shared" si="90"/>
        <v>0</v>
      </c>
      <c r="L201" s="197">
        <f t="shared" si="91"/>
        <v>0</v>
      </c>
      <c r="M201" s="197">
        <f t="shared" si="92"/>
        <v>0</v>
      </c>
      <c r="N201" s="197">
        <f t="shared" si="93"/>
        <v>0</v>
      </c>
      <c r="O201" s="197">
        <f t="shared" si="94"/>
        <v>0</v>
      </c>
      <c r="P201" s="198">
        <f t="shared" si="98"/>
        <v>0</v>
      </c>
      <c r="Q201" s="201" t="e">
        <f t="shared" si="95"/>
        <v>#DIV/0!</v>
      </c>
      <c r="R201" s="201"/>
      <c r="S201" s="223"/>
    </row>
    <row r="202" spans="2:19" hidden="1" x14ac:dyDescent="0.3">
      <c r="B202" s="180" t="str">
        <f t="shared" ref="B202:C202" si="100">B157</f>
        <v>School 6</v>
      </c>
      <c r="C202" s="180">
        <f t="shared" si="100"/>
        <v>0</v>
      </c>
      <c r="F202" s="197">
        <f t="shared" si="85"/>
        <v>0</v>
      </c>
      <c r="G202" s="197">
        <f t="shared" si="86"/>
        <v>0</v>
      </c>
      <c r="H202" s="197">
        <f t="shared" si="87"/>
        <v>0</v>
      </c>
      <c r="I202" s="197">
        <f t="shared" si="88"/>
        <v>0</v>
      </c>
      <c r="J202" s="197">
        <f t="shared" si="89"/>
        <v>0</v>
      </c>
      <c r="K202" s="197">
        <f t="shared" si="90"/>
        <v>0</v>
      </c>
      <c r="L202" s="197">
        <f t="shared" si="91"/>
        <v>0</v>
      </c>
      <c r="M202" s="197">
        <f t="shared" si="92"/>
        <v>0</v>
      </c>
      <c r="N202" s="197">
        <f t="shared" si="93"/>
        <v>0</v>
      </c>
      <c r="O202" s="197">
        <f t="shared" si="94"/>
        <v>0</v>
      </c>
      <c r="P202" s="198">
        <f t="shared" si="98"/>
        <v>0</v>
      </c>
      <c r="Q202" s="201" t="e">
        <f t="shared" si="95"/>
        <v>#DIV/0!</v>
      </c>
      <c r="R202" s="201"/>
      <c r="S202" s="223"/>
    </row>
    <row r="203" spans="2:19" hidden="1" x14ac:dyDescent="0.3">
      <c r="B203" s="180" t="str">
        <f t="shared" ref="B203:C203" si="101">B158</f>
        <v>School 7</v>
      </c>
      <c r="C203" s="180">
        <f t="shared" si="101"/>
        <v>0</v>
      </c>
      <c r="F203" s="197">
        <f t="shared" si="85"/>
        <v>0</v>
      </c>
      <c r="G203" s="197">
        <f t="shared" si="86"/>
        <v>0</v>
      </c>
      <c r="H203" s="197">
        <f t="shared" si="87"/>
        <v>0</v>
      </c>
      <c r="I203" s="197">
        <f t="shared" si="88"/>
        <v>0</v>
      </c>
      <c r="J203" s="197">
        <f t="shared" si="89"/>
        <v>0</v>
      </c>
      <c r="K203" s="197">
        <f t="shared" si="90"/>
        <v>0</v>
      </c>
      <c r="L203" s="197">
        <f t="shared" si="91"/>
        <v>0</v>
      </c>
      <c r="M203" s="197">
        <f t="shared" si="92"/>
        <v>0</v>
      </c>
      <c r="N203" s="197">
        <f t="shared" si="93"/>
        <v>0</v>
      </c>
      <c r="O203" s="197">
        <f t="shared" si="94"/>
        <v>0</v>
      </c>
      <c r="P203" s="198">
        <f t="shared" si="98"/>
        <v>0</v>
      </c>
      <c r="Q203" s="201" t="e">
        <f t="shared" si="95"/>
        <v>#DIV/0!</v>
      </c>
      <c r="R203" s="201"/>
      <c r="S203" s="223"/>
    </row>
    <row r="204" spans="2:19" hidden="1" x14ac:dyDescent="0.3">
      <c r="B204" s="180" t="str">
        <f t="shared" ref="B204:C204" si="102">B159</f>
        <v>School 8</v>
      </c>
      <c r="C204" s="180">
        <f t="shared" si="102"/>
        <v>0</v>
      </c>
      <c r="F204" s="197">
        <f t="shared" si="85"/>
        <v>0</v>
      </c>
      <c r="G204" s="197">
        <f t="shared" si="86"/>
        <v>0</v>
      </c>
      <c r="H204" s="197">
        <f t="shared" si="87"/>
        <v>0</v>
      </c>
      <c r="I204" s="197">
        <f t="shared" si="88"/>
        <v>0</v>
      </c>
      <c r="J204" s="197">
        <f t="shared" si="89"/>
        <v>0</v>
      </c>
      <c r="K204" s="197">
        <f t="shared" si="90"/>
        <v>0</v>
      </c>
      <c r="L204" s="197">
        <f t="shared" si="91"/>
        <v>0</v>
      </c>
      <c r="M204" s="197">
        <f t="shared" si="92"/>
        <v>0</v>
      </c>
      <c r="N204" s="197">
        <f t="shared" si="93"/>
        <v>0</v>
      </c>
      <c r="O204" s="197">
        <f t="shared" si="94"/>
        <v>0</v>
      </c>
      <c r="P204" s="198">
        <f t="shared" si="98"/>
        <v>0</v>
      </c>
      <c r="Q204" s="201" t="e">
        <f t="shared" si="95"/>
        <v>#DIV/0!</v>
      </c>
      <c r="R204" s="201"/>
      <c r="S204" s="223"/>
    </row>
    <row r="205" spans="2:19" hidden="1" x14ac:dyDescent="0.3">
      <c r="B205" s="180" t="str">
        <f t="shared" ref="B205:C205" si="103">B160</f>
        <v>School 9</v>
      </c>
      <c r="C205" s="180">
        <f t="shared" si="103"/>
        <v>0</v>
      </c>
      <c r="F205" s="197">
        <f t="shared" si="85"/>
        <v>0</v>
      </c>
      <c r="G205" s="197">
        <f t="shared" si="86"/>
        <v>0</v>
      </c>
      <c r="H205" s="197">
        <f t="shared" si="87"/>
        <v>0</v>
      </c>
      <c r="I205" s="197">
        <f t="shared" si="88"/>
        <v>0</v>
      </c>
      <c r="J205" s="197">
        <f t="shared" si="89"/>
        <v>0</v>
      </c>
      <c r="K205" s="197">
        <f t="shared" si="90"/>
        <v>0</v>
      </c>
      <c r="L205" s="197">
        <f t="shared" si="91"/>
        <v>0</v>
      </c>
      <c r="M205" s="197">
        <f t="shared" si="92"/>
        <v>0</v>
      </c>
      <c r="N205" s="197">
        <f t="shared" si="93"/>
        <v>0</v>
      </c>
      <c r="O205" s="197">
        <f t="shared" si="94"/>
        <v>0</v>
      </c>
      <c r="P205" s="198">
        <f t="shared" si="98"/>
        <v>0</v>
      </c>
      <c r="Q205" s="201" t="e">
        <f t="shared" si="95"/>
        <v>#DIV/0!</v>
      </c>
      <c r="R205" s="201"/>
      <c r="S205" s="223"/>
    </row>
    <row r="206" spans="2:19" hidden="1" x14ac:dyDescent="0.3">
      <c r="B206" s="180" t="str">
        <f t="shared" ref="B206:C206" si="104">B161</f>
        <v>School 10</v>
      </c>
      <c r="C206" s="180">
        <f t="shared" si="104"/>
        <v>0</v>
      </c>
      <c r="F206" s="197">
        <f t="shared" si="85"/>
        <v>0</v>
      </c>
      <c r="G206" s="197">
        <f t="shared" si="86"/>
        <v>0</v>
      </c>
      <c r="H206" s="197">
        <f t="shared" si="87"/>
        <v>0</v>
      </c>
      <c r="I206" s="197">
        <f t="shared" si="88"/>
        <v>0</v>
      </c>
      <c r="J206" s="197">
        <f t="shared" si="89"/>
        <v>0</v>
      </c>
      <c r="K206" s="197">
        <f t="shared" si="90"/>
        <v>0</v>
      </c>
      <c r="L206" s="197">
        <f t="shared" si="91"/>
        <v>0</v>
      </c>
      <c r="M206" s="197">
        <f t="shared" si="92"/>
        <v>0</v>
      </c>
      <c r="N206" s="197">
        <f t="shared" si="93"/>
        <v>0</v>
      </c>
      <c r="O206" s="197">
        <f t="shared" si="94"/>
        <v>0</v>
      </c>
      <c r="P206" s="198">
        <f t="shared" si="98"/>
        <v>0</v>
      </c>
      <c r="Q206" s="201" t="e">
        <f t="shared" si="95"/>
        <v>#DIV/0!</v>
      </c>
      <c r="R206" s="201"/>
      <c r="S206" s="223"/>
    </row>
    <row r="207" spans="2:19" hidden="1" x14ac:dyDescent="0.3">
      <c r="B207" s="180" t="str">
        <f t="shared" ref="B207:C207" si="105">B162</f>
        <v>School 11</v>
      </c>
      <c r="C207" s="180">
        <f t="shared" si="105"/>
        <v>0</v>
      </c>
      <c r="F207" s="197">
        <f t="shared" si="85"/>
        <v>0</v>
      </c>
      <c r="G207" s="197">
        <f t="shared" si="86"/>
        <v>0</v>
      </c>
      <c r="H207" s="197">
        <f t="shared" si="87"/>
        <v>0</v>
      </c>
      <c r="I207" s="197">
        <f t="shared" si="88"/>
        <v>0</v>
      </c>
      <c r="J207" s="197">
        <f t="shared" si="89"/>
        <v>0</v>
      </c>
      <c r="K207" s="197">
        <f t="shared" si="90"/>
        <v>0</v>
      </c>
      <c r="L207" s="197">
        <f t="shared" si="91"/>
        <v>0</v>
      </c>
      <c r="M207" s="197">
        <f t="shared" si="92"/>
        <v>0</v>
      </c>
      <c r="N207" s="197">
        <f t="shared" si="93"/>
        <v>0</v>
      </c>
      <c r="O207" s="197">
        <f t="shared" si="94"/>
        <v>0</v>
      </c>
      <c r="P207" s="198">
        <f t="shared" si="98"/>
        <v>0</v>
      </c>
      <c r="Q207" s="201" t="e">
        <f t="shared" si="95"/>
        <v>#DIV/0!</v>
      </c>
      <c r="R207" s="201"/>
    </row>
    <row r="208" spans="2:19" hidden="1" x14ac:dyDescent="0.3">
      <c r="B208" s="180" t="str">
        <f t="shared" ref="B208:C208" si="106">B163</f>
        <v>School 12</v>
      </c>
      <c r="C208" s="180">
        <f t="shared" si="106"/>
        <v>0</v>
      </c>
      <c r="F208" s="197">
        <f t="shared" si="85"/>
        <v>0</v>
      </c>
      <c r="G208" s="197">
        <f t="shared" si="86"/>
        <v>0</v>
      </c>
      <c r="H208" s="197">
        <f t="shared" si="87"/>
        <v>0</v>
      </c>
      <c r="I208" s="197">
        <f t="shared" si="88"/>
        <v>0</v>
      </c>
      <c r="J208" s="197">
        <f t="shared" si="89"/>
        <v>0</v>
      </c>
      <c r="K208" s="197">
        <f t="shared" si="90"/>
        <v>0</v>
      </c>
      <c r="L208" s="197">
        <f t="shared" si="91"/>
        <v>0</v>
      </c>
      <c r="M208" s="197">
        <f t="shared" si="92"/>
        <v>0</v>
      </c>
      <c r="N208" s="197">
        <f t="shared" si="93"/>
        <v>0</v>
      </c>
      <c r="O208" s="197">
        <f t="shared" si="94"/>
        <v>0</v>
      </c>
      <c r="P208" s="198">
        <f t="shared" si="98"/>
        <v>0</v>
      </c>
      <c r="Q208" s="201" t="e">
        <f t="shared" si="95"/>
        <v>#DIV/0!</v>
      </c>
      <c r="R208" s="201"/>
    </row>
    <row r="209" spans="2:18" hidden="1" x14ac:dyDescent="0.3">
      <c r="B209" s="180" t="str">
        <f t="shared" ref="B209:C209" si="107">B164</f>
        <v>School 13</v>
      </c>
      <c r="C209" s="180">
        <f t="shared" si="107"/>
        <v>0</v>
      </c>
      <c r="F209" s="197">
        <f t="shared" si="85"/>
        <v>0</v>
      </c>
      <c r="G209" s="197">
        <f t="shared" si="86"/>
        <v>0</v>
      </c>
      <c r="H209" s="197">
        <f t="shared" si="87"/>
        <v>0</v>
      </c>
      <c r="I209" s="197">
        <f t="shared" si="88"/>
        <v>0</v>
      </c>
      <c r="J209" s="197">
        <f t="shared" si="89"/>
        <v>0</v>
      </c>
      <c r="K209" s="197">
        <f t="shared" si="90"/>
        <v>0</v>
      </c>
      <c r="L209" s="197">
        <f t="shared" si="91"/>
        <v>0</v>
      </c>
      <c r="M209" s="197">
        <f t="shared" si="92"/>
        <v>0</v>
      </c>
      <c r="N209" s="197">
        <f t="shared" si="93"/>
        <v>0</v>
      </c>
      <c r="O209" s="197">
        <f t="shared" si="94"/>
        <v>0</v>
      </c>
      <c r="P209" s="198">
        <f t="shared" si="98"/>
        <v>0</v>
      </c>
      <c r="Q209" s="201" t="e">
        <f t="shared" si="95"/>
        <v>#DIV/0!</v>
      </c>
      <c r="R209" s="201"/>
    </row>
    <row r="210" spans="2:18" hidden="1" x14ac:dyDescent="0.3">
      <c r="B210" s="180" t="str">
        <f t="shared" ref="B210:C210" si="108">B165</f>
        <v>School 14</v>
      </c>
      <c r="C210" s="180">
        <f t="shared" si="108"/>
        <v>0</v>
      </c>
      <c r="F210" s="197">
        <f t="shared" si="85"/>
        <v>0</v>
      </c>
      <c r="G210" s="197">
        <f t="shared" si="86"/>
        <v>0</v>
      </c>
      <c r="H210" s="197">
        <f t="shared" si="87"/>
        <v>0</v>
      </c>
      <c r="I210" s="197">
        <f t="shared" si="88"/>
        <v>0</v>
      </c>
      <c r="J210" s="197">
        <f t="shared" si="89"/>
        <v>0</v>
      </c>
      <c r="K210" s="197">
        <f t="shared" si="90"/>
        <v>0</v>
      </c>
      <c r="L210" s="197">
        <f t="shared" si="91"/>
        <v>0</v>
      </c>
      <c r="M210" s="197">
        <f t="shared" si="92"/>
        <v>0</v>
      </c>
      <c r="N210" s="197">
        <f t="shared" si="93"/>
        <v>0</v>
      </c>
      <c r="O210" s="197">
        <f t="shared" si="94"/>
        <v>0</v>
      </c>
      <c r="P210" s="198">
        <f t="shared" si="98"/>
        <v>0</v>
      </c>
      <c r="Q210" s="201" t="e">
        <f t="shared" si="95"/>
        <v>#DIV/0!</v>
      </c>
      <c r="R210" s="201"/>
    </row>
    <row r="211" spans="2:18" hidden="1" x14ac:dyDescent="0.3">
      <c r="B211" s="180" t="str">
        <f t="shared" ref="B211:C211" si="109">B166</f>
        <v>School 15</v>
      </c>
      <c r="C211" s="180">
        <f t="shared" si="109"/>
        <v>0</v>
      </c>
      <c r="F211" s="197">
        <f t="shared" si="85"/>
        <v>0</v>
      </c>
      <c r="G211" s="197">
        <f t="shared" si="86"/>
        <v>0</v>
      </c>
      <c r="H211" s="197">
        <f t="shared" si="87"/>
        <v>0</v>
      </c>
      <c r="I211" s="197">
        <f t="shared" si="88"/>
        <v>0</v>
      </c>
      <c r="J211" s="197">
        <f t="shared" si="89"/>
        <v>0</v>
      </c>
      <c r="K211" s="197">
        <f t="shared" si="90"/>
        <v>0</v>
      </c>
      <c r="L211" s="197">
        <f t="shared" si="91"/>
        <v>0</v>
      </c>
      <c r="M211" s="197">
        <f t="shared" si="92"/>
        <v>0</v>
      </c>
      <c r="N211" s="197">
        <f t="shared" si="93"/>
        <v>0</v>
      </c>
      <c r="O211" s="197">
        <f t="shared" si="94"/>
        <v>0</v>
      </c>
      <c r="P211" s="198">
        <f t="shared" si="98"/>
        <v>0</v>
      </c>
      <c r="Q211" s="201" t="e">
        <f t="shared" si="95"/>
        <v>#DIV/0!</v>
      </c>
      <c r="R211" s="201"/>
    </row>
    <row r="212" spans="2:18" hidden="1" x14ac:dyDescent="0.3">
      <c r="B212" s="180" t="str">
        <f t="shared" ref="B212:C212" si="110">B167</f>
        <v>School 16</v>
      </c>
      <c r="C212" s="180">
        <f t="shared" si="110"/>
        <v>0</v>
      </c>
      <c r="F212" s="197">
        <f t="shared" si="85"/>
        <v>0</v>
      </c>
      <c r="G212" s="197">
        <f t="shared" si="86"/>
        <v>0</v>
      </c>
      <c r="H212" s="197">
        <f t="shared" si="87"/>
        <v>0</v>
      </c>
      <c r="I212" s="197">
        <f t="shared" si="88"/>
        <v>0</v>
      </c>
      <c r="J212" s="197">
        <f t="shared" si="89"/>
        <v>0</v>
      </c>
      <c r="K212" s="197">
        <f t="shared" si="90"/>
        <v>0</v>
      </c>
      <c r="L212" s="197">
        <f t="shared" si="91"/>
        <v>0</v>
      </c>
      <c r="M212" s="197">
        <f t="shared" si="92"/>
        <v>0</v>
      </c>
      <c r="N212" s="197">
        <f t="shared" si="93"/>
        <v>0</v>
      </c>
      <c r="O212" s="197">
        <f t="shared" si="94"/>
        <v>0</v>
      </c>
      <c r="P212" s="198">
        <f t="shared" si="98"/>
        <v>0</v>
      </c>
      <c r="Q212" s="201" t="e">
        <f t="shared" si="95"/>
        <v>#DIV/0!</v>
      </c>
      <c r="R212" s="201"/>
    </row>
    <row r="213" spans="2:18" hidden="1" x14ac:dyDescent="0.3">
      <c r="B213" s="180" t="str">
        <f t="shared" ref="B213:C213" si="111">B168</f>
        <v>School 17</v>
      </c>
      <c r="C213" s="180">
        <f t="shared" si="111"/>
        <v>0</v>
      </c>
      <c r="F213" s="197">
        <f t="shared" si="85"/>
        <v>0</v>
      </c>
      <c r="G213" s="197">
        <f t="shared" si="86"/>
        <v>0</v>
      </c>
      <c r="H213" s="197">
        <f t="shared" si="87"/>
        <v>0</v>
      </c>
      <c r="I213" s="197">
        <f t="shared" si="88"/>
        <v>0</v>
      </c>
      <c r="J213" s="197">
        <f t="shared" si="89"/>
        <v>0</v>
      </c>
      <c r="K213" s="197">
        <f t="shared" si="90"/>
        <v>0</v>
      </c>
      <c r="L213" s="197">
        <f t="shared" si="91"/>
        <v>0</v>
      </c>
      <c r="M213" s="197">
        <f t="shared" si="92"/>
        <v>0</v>
      </c>
      <c r="N213" s="197">
        <f t="shared" si="93"/>
        <v>0</v>
      </c>
      <c r="O213" s="197">
        <f t="shared" si="94"/>
        <v>0</v>
      </c>
      <c r="P213" s="198">
        <f t="shared" si="98"/>
        <v>0</v>
      </c>
      <c r="Q213" s="201" t="e">
        <f t="shared" si="95"/>
        <v>#DIV/0!</v>
      </c>
      <c r="R213" s="201"/>
    </row>
    <row r="214" spans="2:18" hidden="1" x14ac:dyDescent="0.3">
      <c r="B214" s="180" t="str">
        <f t="shared" ref="B214:C214" si="112">B169</f>
        <v>School 18</v>
      </c>
      <c r="C214" s="180">
        <f t="shared" si="112"/>
        <v>0</v>
      </c>
      <c r="F214" s="197">
        <f t="shared" si="85"/>
        <v>0</v>
      </c>
      <c r="G214" s="197">
        <f t="shared" si="86"/>
        <v>0</v>
      </c>
      <c r="H214" s="197">
        <f t="shared" si="87"/>
        <v>0</v>
      </c>
      <c r="I214" s="197">
        <f t="shared" si="88"/>
        <v>0</v>
      </c>
      <c r="J214" s="197">
        <f t="shared" si="89"/>
        <v>0</v>
      </c>
      <c r="K214" s="197">
        <f t="shared" si="90"/>
        <v>0</v>
      </c>
      <c r="L214" s="197">
        <f t="shared" si="91"/>
        <v>0</v>
      </c>
      <c r="M214" s="197">
        <f t="shared" si="92"/>
        <v>0</v>
      </c>
      <c r="N214" s="197">
        <f t="shared" si="93"/>
        <v>0</v>
      </c>
      <c r="O214" s="197">
        <f t="shared" si="94"/>
        <v>0</v>
      </c>
      <c r="P214" s="198">
        <f t="shared" si="98"/>
        <v>0</v>
      </c>
      <c r="Q214" s="201" t="e">
        <f t="shared" si="95"/>
        <v>#DIV/0!</v>
      </c>
      <c r="R214" s="201"/>
    </row>
    <row r="215" spans="2:18" hidden="1" x14ac:dyDescent="0.3">
      <c r="B215" s="180" t="str">
        <f t="shared" ref="B215:C215" si="113">B170</f>
        <v>School 19</v>
      </c>
      <c r="C215" s="180">
        <f t="shared" si="113"/>
        <v>0</v>
      </c>
      <c r="F215" s="197">
        <f t="shared" si="85"/>
        <v>0</v>
      </c>
      <c r="G215" s="197">
        <f t="shared" si="86"/>
        <v>0</v>
      </c>
      <c r="H215" s="197">
        <f t="shared" si="87"/>
        <v>0</v>
      </c>
      <c r="I215" s="197">
        <f t="shared" si="88"/>
        <v>0</v>
      </c>
      <c r="J215" s="197">
        <f t="shared" si="89"/>
        <v>0</v>
      </c>
      <c r="K215" s="197">
        <f t="shared" si="90"/>
        <v>0</v>
      </c>
      <c r="L215" s="197">
        <f t="shared" si="91"/>
        <v>0</v>
      </c>
      <c r="M215" s="197">
        <f t="shared" si="92"/>
        <v>0</v>
      </c>
      <c r="N215" s="197">
        <f t="shared" si="93"/>
        <v>0</v>
      </c>
      <c r="O215" s="197">
        <f t="shared" si="94"/>
        <v>0</v>
      </c>
      <c r="P215" s="198">
        <f t="shared" si="98"/>
        <v>0</v>
      </c>
      <c r="Q215" s="201" t="e">
        <f t="shared" si="95"/>
        <v>#DIV/0!</v>
      </c>
      <c r="R215" s="201"/>
    </row>
    <row r="216" spans="2:18" hidden="1" x14ac:dyDescent="0.3">
      <c r="B216" s="180" t="str">
        <f t="shared" ref="B216:C216" si="114">B171</f>
        <v>School 20</v>
      </c>
      <c r="C216" s="180">
        <f t="shared" si="114"/>
        <v>0</v>
      </c>
      <c r="F216" s="197">
        <f t="shared" si="85"/>
        <v>0</v>
      </c>
      <c r="G216" s="197">
        <f t="shared" si="86"/>
        <v>0</v>
      </c>
      <c r="H216" s="197">
        <f t="shared" si="87"/>
        <v>0</v>
      </c>
      <c r="I216" s="197">
        <f t="shared" si="88"/>
        <v>0</v>
      </c>
      <c r="J216" s="197">
        <f t="shared" si="89"/>
        <v>0</v>
      </c>
      <c r="K216" s="197">
        <f t="shared" si="90"/>
        <v>0</v>
      </c>
      <c r="L216" s="197">
        <f t="shared" si="91"/>
        <v>0</v>
      </c>
      <c r="M216" s="197">
        <f t="shared" si="92"/>
        <v>0</v>
      </c>
      <c r="N216" s="197">
        <f t="shared" si="93"/>
        <v>0</v>
      </c>
      <c r="O216" s="197">
        <f t="shared" si="94"/>
        <v>0</v>
      </c>
      <c r="P216" s="198">
        <f t="shared" si="98"/>
        <v>0</v>
      </c>
      <c r="Q216" s="201" t="e">
        <f t="shared" si="95"/>
        <v>#DIV/0!</v>
      </c>
      <c r="R216" s="201"/>
    </row>
    <row r="217" spans="2:18" hidden="1" x14ac:dyDescent="0.3">
      <c r="B217" s="180" t="str">
        <f t="shared" ref="B217:C217" si="115">B172</f>
        <v>School 21</v>
      </c>
      <c r="C217" s="180">
        <f t="shared" si="115"/>
        <v>0</v>
      </c>
      <c r="F217" s="197">
        <f t="shared" si="85"/>
        <v>0</v>
      </c>
      <c r="G217" s="197">
        <f t="shared" si="86"/>
        <v>0</v>
      </c>
      <c r="H217" s="197">
        <f t="shared" si="87"/>
        <v>0</v>
      </c>
      <c r="I217" s="197">
        <f t="shared" si="88"/>
        <v>0</v>
      </c>
      <c r="J217" s="197">
        <f t="shared" si="89"/>
        <v>0</v>
      </c>
      <c r="K217" s="197">
        <f t="shared" si="90"/>
        <v>0</v>
      </c>
      <c r="L217" s="197">
        <f t="shared" si="91"/>
        <v>0</v>
      </c>
      <c r="M217" s="197">
        <f t="shared" si="92"/>
        <v>0</v>
      </c>
      <c r="N217" s="197">
        <f t="shared" si="93"/>
        <v>0</v>
      </c>
      <c r="O217" s="197">
        <f t="shared" si="94"/>
        <v>0</v>
      </c>
      <c r="P217" s="198">
        <f t="shared" si="98"/>
        <v>0</v>
      </c>
      <c r="Q217" s="201" t="e">
        <f t="shared" si="95"/>
        <v>#DIV/0!</v>
      </c>
      <c r="R217" s="201"/>
    </row>
    <row r="218" spans="2:18" hidden="1" x14ac:dyDescent="0.3">
      <c r="B218" s="180" t="str">
        <f t="shared" ref="B218:C218" si="116">B173</f>
        <v>School 22</v>
      </c>
      <c r="C218" s="180">
        <f t="shared" si="116"/>
        <v>0</v>
      </c>
      <c r="F218" s="197">
        <f t="shared" si="85"/>
        <v>0</v>
      </c>
      <c r="G218" s="197">
        <f t="shared" si="86"/>
        <v>0</v>
      </c>
      <c r="H218" s="197">
        <f t="shared" si="87"/>
        <v>0</v>
      </c>
      <c r="I218" s="197">
        <f t="shared" si="88"/>
        <v>0</v>
      </c>
      <c r="J218" s="197">
        <f t="shared" si="89"/>
        <v>0</v>
      </c>
      <c r="K218" s="197">
        <f t="shared" si="90"/>
        <v>0</v>
      </c>
      <c r="L218" s="197">
        <f t="shared" si="91"/>
        <v>0</v>
      </c>
      <c r="M218" s="197">
        <f t="shared" si="92"/>
        <v>0</v>
      </c>
      <c r="N218" s="197">
        <f t="shared" si="93"/>
        <v>0</v>
      </c>
      <c r="O218" s="197">
        <f t="shared" si="94"/>
        <v>0</v>
      </c>
      <c r="P218" s="198">
        <f t="shared" si="98"/>
        <v>0</v>
      </c>
      <c r="Q218" s="201" t="e">
        <f t="shared" si="95"/>
        <v>#DIV/0!</v>
      </c>
      <c r="R218" s="201"/>
    </row>
    <row r="219" spans="2:18" hidden="1" x14ac:dyDescent="0.3">
      <c r="B219" s="180" t="str">
        <f t="shared" ref="B219:C219" si="117">B174</f>
        <v>School 23</v>
      </c>
      <c r="C219" s="180">
        <f t="shared" si="117"/>
        <v>0</v>
      </c>
      <c r="F219" s="197">
        <f t="shared" si="85"/>
        <v>0</v>
      </c>
      <c r="G219" s="197">
        <f t="shared" si="86"/>
        <v>0</v>
      </c>
      <c r="H219" s="197">
        <f t="shared" si="87"/>
        <v>0</v>
      </c>
      <c r="I219" s="197">
        <f t="shared" si="88"/>
        <v>0</v>
      </c>
      <c r="J219" s="197">
        <f t="shared" si="89"/>
        <v>0</v>
      </c>
      <c r="K219" s="197">
        <f t="shared" si="90"/>
        <v>0</v>
      </c>
      <c r="L219" s="197">
        <f t="shared" si="91"/>
        <v>0</v>
      </c>
      <c r="M219" s="197">
        <f t="shared" si="92"/>
        <v>0</v>
      </c>
      <c r="N219" s="197">
        <f t="shared" si="93"/>
        <v>0</v>
      </c>
      <c r="O219" s="197">
        <f t="shared" si="94"/>
        <v>0</v>
      </c>
      <c r="P219" s="198">
        <f t="shared" si="98"/>
        <v>0</v>
      </c>
      <c r="Q219" s="201" t="e">
        <f t="shared" si="95"/>
        <v>#DIV/0!</v>
      </c>
      <c r="R219" s="201"/>
    </row>
    <row r="220" spans="2:18" hidden="1" x14ac:dyDescent="0.3">
      <c r="B220" s="180" t="str">
        <f t="shared" ref="B220:C220" si="118">B175</f>
        <v>School 24</v>
      </c>
      <c r="C220" s="180">
        <f t="shared" si="118"/>
        <v>0</v>
      </c>
      <c r="F220" s="197">
        <f t="shared" si="85"/>
        <v>0</v>
      </c>
      <c r="G220" s="197">
        <f t="shared" si="86"/>
        <v>0</v>
      </c>
      <c r="H220" s="197">
        <f t="shared" si="87"/>
        <v>0</v>
      </c>
      <c r="I220" s="197">
        <f t="shared" si="88"/>
        <v>0</v>
      </c>
      <c r="J220" s="197">
        <f t="shared" si="89"/>
        <v>0</v>
      </c>
      <c r="K220" s="197">
        <f t="shared" si="90"/>
        <v>0</v>
      </c>
      <c r="L220" s="197">
        <f t="shared" si="91"/>
        <v>0</v>
      </c>
      <c r="M220" s="197">
        <f t="shared" si="92"/>
        <v>0</v>
      </c>
      <c r="N220" s="197">
        <f t="shared" si="93"/>
        <v>0</v>
      </c>
      <c r="O220" s="197">
        <f t="shared" si="94"/>
        <v>0</v>
      </c>
      <c r="P220" s="198">
        <f t="shared" si="98"/>
        <v>0</v>
      </c>
      <c r="Q220" s="201" t="e">
        <f t="shared" si="95"/>
        <v>#DIV/0!</v>
      </c>
      <c r="R220" s="201"/>
    </row>
    <row r="221" spans="2:18" hidden="1" x14ac:dyDescent="0.3">
      <c r="B221" s="180" t="str">
        <f t="shared" ref="B221:C221" si="119">B176</f>
        <v>School 25</v>
      </c>
      <c r="C221" s="180">
        <f t="shared" si="119"/>
        <v>0</v>
      </c>
      <c r="F221" s="197">
        <f t="shared" si="85"/>
        <v>0</v>
      </c>
      <c r="G221" s="197">
        <f t="shared" si="86"/>
        <v>0</v>
      </c>
      <c r="H221" s="197">
        <f t="shared" si="87"/>
        <v>0</v>
      </c>
      <c r="I221" s="197">
        <f t="shared" si="88"/>
        <v>0</v>
      </c>
      <c r="J221" s="197">
        <f t="shared" si="89"/>
        <v>0</v>
      </c>
      <c r="K221" s="197">
        <f t="shared" si="90"/>
        <v>0</v>
      </c>
      <c r="L221" s="197">
        <f t="shared" si="91"/>
        <v>0</v>
      </c>
      <c r="M221" s="197">
        <f t="shared" si="92"/>
        <v>0</v>
      </c>
      <c r="N221" s="197">
        <f t="shared" si="93"/>
        <v>0</v>
      </c>
      <c r="O221" s="197">
        <f t="shared" si="94"/>
        <v>0</v>
      </c>
      <c r="P221" s="198">
        <f t="shared" si="98"/>
        <v>0</v>
      </c>
      <c r="Q221" s="201" t="e">
        <f t="shared" si="95"/>
        <v>#DIV/0!</v>
      </c>
      <c r="R221" s="201"/>
    </row>
    <row r="222" spans="2:18" hidden="1" x14ac:dyDescent="0.3">
      <c r="B222" s="180" t="str">
        <f t="shared" ref="B222:C222" si="120">B177</f>
        <v>School 26</v>
      </c>
      <c r="C222" s="180">
        <f t="shared" si="120"/>
        <v>0</v>
      </c>
      <c r="F222" s="197">
        <f t="shared" si="85"/>
        <v>0</v>
      </c>
      <c r="G222" s="197">
        <f t="shared" si="86"/>
        <v>0</v>
      </c>
      <c r="H222" s="197">
        <f t="shared" si="87"/>
        <v>0</v>
      </c>
      <c r="I222" s="197">
        <f t="shared" si="88"/>
        <v>0</v>
      </c>
      <c r="J222" s="197">
        <f t="shared" si="89"/>
        <v>0</v>
      </c>
      <c r="K222" s="197">
        <f t="shared" si="90"/>
        <v>0</v>
      </c>
      <c r="L222" s="197">
        <f t="shared" si="91"/>
        <v>0</v>
      </c>
      <c r="M222" s="197">
        <f t="shared" si="92"/>
        <v>0</v>
      </c>
      <c r="N222" s="197">
        <f t="shared" si="93"/>
        <v>0</v>
      </c>
      <c r="O222" s="197">
        <f t="shared" si="94"/>
        <v>0</v>
      </c>
      <c r="P222" s="198">
        <f t="shared" si="98"/>
        <v>0</v>
      </c>
      <c r="Q222" s="201" t="e">
        <f t="shared" si="95"/>
        <v>#DIV/0!</v>
      </c>
      <c r="R222" s="201"/>
    </row>
    <row r="223" spans="2:18" hidden="1" x14ac:dyDescent="0.3">
      <c r="B223" s="180" t="str">
        <f t="shared" ref="B223:C223" si="121">B178</f>
        <v>School 27</v>
      </c>
      <c r="C223" s="180">
        <f t="shared" si="121"/>
        <v>0</v>
      </c>
      <c r="F223" s="197">
        <f t="shared" si="85"/>
        <v>0</v>
      </c>
      <c r="G223" s="197">
        <f t="shared" si="86"/>
        <v>0</v>
      </c>
      <c r="H223" s="197">
        <f t="shared" si="87"/>
        <v>0</v>
      </c>
      <c r="I223" s="197">
        <f t="shared" si="88"/>
        <v>0</v>
      </c>
      <c r="J223" s="197">
        <f t="shared" si="89"/>
        <v>0</v>
      </c>
      <c r="K223" s="197">
        <f t="shared" si="90"/>
        <v>0</v>
      </c>
      <c r="L223" s="197">
        <f t="shared" si="91"/>
        <v>0</v>
      </c>
      <c r="M223" s="197">
        <f t="shared" si="92"/>
        <v>0</v>
      </c>
      <c r="N223" s="197">
        <f t="shared" si="93"/>
        <v>0</v>
      </c>
      <c r="O223" s="197">
        <f t="shared" si="94"/>
        <v>0</v>
      </c>
      <c r="P223" s="198">
        <f t="shared" si="98"/>
        <v>0</v>
      </c>
      <c r="Q223" s="201" t="e">
        <f t="shared" si="95"/>
        <v>#DIV/0!</v>
      </c>
      <c r="R223" s="201"/>
    </row>
    <row r="224" spans="2:18" hidden="1" x14ac:dyDescent="0.3">
      <c r="B224" s="180" t="str">
        <f>B179</f>
        <v>School 28</v>
      </c>
      <c r="C224" s="180">
        <f>C179</f>
        <v>0</v>
      </c>
      <c r="F224" s="197">
        <f t="shared" si="85"/>
        <v>0</v>
      </c>
      <c r="G224" s="197">
        <f t="shared" si="86"/>
        <v>0</v>
      </c>
      <c r="H224" s="197">
        <f t="shared" si="87"/>
        <v>0</v>
      </c>
      <c r="I224" s="197">
        <f t="shared" si="88"/>
        <v>0</v>
      </c>
      <c r="J224" s="197">
        <f t="shared" si="89"/>
        <v>0</v>
      </c>
      <c r="K224" s="197">
        <f t="shared" si="90"/>
        <v>0</v>
      </c>
      <c r="L224" s="197">
        <f t="shared" si="91"/>
        <v>0</v>
      </c>
      <c r="M224" s="197">
        <f t="shared" si="92"/>
        <v>0</v>
      </c>
      <c r="N224" s="197">
        <f t="shared" si="93"/>
        <v>0</v>
      </c>
      <c r="O224" s="197">
        <f t="shared" si="94"/>
        <v>0</v>
      </c>
      <c r="P224" s="198">
        <f t="shared" si="98"/>
        <v>0</v>
      </c>
      <c r="Q224" s="201" t="e">
        <f t="shared" si="95"/>
        <v>#DIV/0!</v>
      </c>
      <c r="R224" s="201"/>
    </row>
    <row r="225" spans="2:18" hidden="1" x14ac:dyDescent="0.3">
      <c r="B225" s="180" t="str">
        <f t="shared" ref="B225:C225" si="122">B180</f>
        <v>School 29</v>
      </c>
      <c r="C225" s="180">
        <f t="shared" si="122"/>
        <v>0</v>
      </c>
      <c r="F225" s="197">
        <f t="shared" si="85"/>
        <v>0</v>
      </c>
      <c r="G225" s="197">
        <f t="shared" si="86"/>
        <v>0</v>
      </c>
      <c r="H225" s="197">
        <f t="shared" si="87"/>
        <v>0</v>
      </c>
      <c r="I225" s="197">
        <f t="shared" si="88"/>
        <v>0</v>
      </c>
      <c r="J225" s="197">
        <f t="shared" si="89"/>
        <v>0</v>
      </c>
      <c r="K225" s="197">
        <f t="shared" si="90"/>
        <v>0</v>
      </c>
      <c r="L225" s="197">
        <f t="shared" si="91"/>
        <v>0</v>
      </c>
      <c r="M225" s="197">
        <f t="shared" si="92"/>
        <v>0</v>
      </c>
      <c r="N225" s="197">
        <f t="shared" si="93"/>
        <v>0</v>
      </c>
      <c r="O225" s="197">
        <f t="shared" si="94"/>
        <v>0</v>
      </c>
      <c r="P225" s="198">
        <f t="shared" ref="P225:P226" si="123">SUM(F225:O225)</f>
        <v>0</v>
      </c>
      <c r="Q225" s="201" t="e">
        <f t="shared" si="95"/>
        <v>#DIV/0!</v>
      </c>
      <c r="R225" s="201"/>
    </row>
    <row r="226" spans="2:18" hidden="1" x14ac:dyDescent="0.3">
      <c r="B226" s="180" t="str">
        <f t="shared" ref="B226:C236" si="124">B181</f>
        <v>School 30</v>
      </c>
      <c r="C226" s="180">
        <f t="shared" si="124"/>
        <v>0</v>
      </c>
      <c r="F226" s="197">
        <f t="shared" si="85"/>
        <v>0</v>
      </c>
      <c r="G226" s="197">
        <f t="shared" si="86"/>
        <v>0</v>
      </c>
      <c r="H226" s="197">
        <f t="shared" si="87"/>
        <v>0</v>
      </c>
      <c r="I226" s="197">
        <f t="shared" si="88"/>
        <v>0</v>
      </c>
      <c r="J226" s="197">
        <f t="shared" si="89"/>
        <v>0</v>
      </c>
      <c r="K226" s="197">
        <f t="shared" si="90"/>
        <v>0</v>
      </c>
      <c r="L226" s="197">
        <f t="shared" si="91"/>
        <v>0</v>
      </c>
      <c r="M226" s="197">
        <f t="shared" si="92"/>
        <v>0</v>
      </c>
      <c r="N226" s="197">
        <f t="shared" si="93"/>
        <v>0</v>
      </c>
      <c r="O226" s="197">
        <f t="shared" si="94"/>
        <v>0</v>
      </c>
      <c r="P226" s="198">
        <f t="shared" si="123"/>
        <v>0</v>
      </c>
      <c r="Q226" s="201" t="e">
        <f t="shared" si="95"/>
        <v>#DIV/0!</v>
      </c>
      <c r="R226" s="201"/>
    </row>
    <row r="227" spans="2:18" hidden="1" x14ac:dyDescent="0.3">
      <c r="B227" s="180" t="str">
        <f t="shared" si="124"/>
        <v>School 31</v>
      </c>
      <c r="C227" s="180">
        <f t="shared" si="124"/>
        <v>0</v>
      </c>
      <c r="F227" s="197">
        <f t="shared" si="85"/>
        <v>0</v>
      </c>
      <c r="G227" s="197">
        <f t="shared" si="86"/>
        <v>0</v>
      </c>
      <c r="H227" s="197">
        <f t="shared" si="87"/>
        <v>0</v>
      </c>
      <c r="I227" s="197">
        <f t="shared" si="88"/>
        <v>0</v>
      </c>
      <c r="J227" s="197">
        <f t="shared" si="89"/>
        <v>0</v>
      </c>
      <c r="K227" s="197">
        <f t="shared" si="90"/>
        <v>0</v>
      </c>
      <c r="L227" s="197">
        <f t="shared" si="91"/>
        <v>0</v>
      </c>
      <c r="M227" s="197">
        <f t="shared" si="92"/>
        <v>0</v>
      </c>
      <c r="N227" s="197">
        <f t="shared" si="93"/>
        <v>0</v>
      </c>
      <c r="O227" s="197">
        <f t="shared" si="94"/>
        <v>0</v>
      </c>
      <c r="P227" s="198">
        <f t="shared" ref="P227:P236" si="125">SUM(F227:O227)</f>
        <v>0</v>
      </c>
      <c r="Q227" s="201" t="e">
        <f t="shared" ref="Q227:Q236" si="126">P227/10/C227</f>
        <v>#DIV/0!</v>
      </c>
      <c r="R227" s="201"/>
    </row>
    <row r="228" spans="2:18" hidden="1" x14ac:dyDescent="0.3">
      <c r="B228" s="180" t="str">
        <f t="shared" si="124"/>
        <v>School 32</v>
      </c>
      <c r="C228" s="180">
        <f t="shared" si="124"/>
        <v>0</v>
      </c>
      <c r="F228" s="197">
        <f t="shared" si="85"/>
        <v>0</v>
      </c>
      <c r="G228" s="197">
        <f t="shared" si="86"/>
        <v>0</v>
      </c>
      <c r="H228" s="197">
        <f t="shared" si="87"/>
        <v>0</v>
      </c>
      <c r="I228" s="197">
        <f t="shared" si="88"/>
        <v>0</v>
      </c>
      <c r="J228" s="197">
        <f t="shared" si="89"/>
        <v>0</v>
      </c>
      <c r="K228" s="197">
        <f t="shared" si="90"/>
        <v>0</v>
      </c>
      <c r="L228" s="197">
        <f t="shared" si="91"/>
        <v>0</v>
      </c>
      <c r="M228" s="197">
        <f t="shared" si="92"/>
        <v>0</v>
      </c>
      <c r="N228" s="197">
        <f t="shared" si="93"/>
        <v>0</v>
      </c>
      <c r="O228" s="197">
        <f t="shared" si="94"/>
        <v>0</v>
      </c>
      <c r="P228" s="198">
        <f t="shared" si="125"/>
        <v>0</v>
      </c>
      <c r="Q228" s="201" t="e">
        <f t="shared" si="126"/>
        <v>#DIV/0!</v>
      </c>
      <c r="R228" s="201"/>
    </row>
    <row r="229" spans="2:18" hidden="1" x14ac:dyDescent="0.3">
      <c r="B229" s="180" t="str">
        <f t="shared" si="124"/>
        <v>School 33</v>
      </c>
      <c r="C229" s="180">
        <f t="shared" si="124"/>
        <v>0</v>
      </c>
      <c r="F229" s="197">
        <f t="shared" si="85"/>
        <v>0</v>
      </c>
      <c r="G229" s="197">
        <f t="shared" si="86"/>
        <v>0</v>
      </c>
      <c r="H229" s="197">
        <f t="shared" si="87"/>
        <v>0</v>
      </c>
      <c r="I229" s="197">
        <f t="shared" si="88"/>
        <v>0</v>
      </c>
      <c r="J229" s="197">
        <f t="shared" si="89"/>
        <v>0</v>
      </c>
      <c r="K229" s="197">
        <f t="shared" si="90"/>
        <v>0</v>
      </c>
      <c r="L229" s="197">
        <f t="shared" si="91"/>
        <v>0</v>
      </c>
      <c r="M229" s="197">
        <f t="shared" si="92"/>
        <v>0</v>
      </c>
      <c r="N229" s="197">
        <f t="shared" si="93"/>
        <v>0</v>
      </c>
      <c r="O229" s="197">
        <f t="shared" si="94"/>
        <v>0</v>
      </c>
      <c r="P229" s="198">
        <f t="shared" si="125"/>
        <v>0</v>
      </c>
      <c r="Q229" s="201" t="e">
        <f t="shared" si="126"/>
        <v>#DIV/0!</v>
      </c>
      <c r="R229" s="201"/>
    </row>
    <row r="230" spans="2:18" hidden="1" x14ac:dyDescent="0.3">
      <c r="B230" s="180" t="str">
        <f t="shared" si="124"/>
        <v>School 34</v>
      </c>
      <c r="C230" s="180">
        <f t="shared" si="124"/>
        <v>0</v>
      </c>
      <c r="F230" s="197">
        <f t="shared" si="85"/>
        <v>0</v>
      </c>
      <c r="G230" s="197">
        <f t="shared" si="86"/>
        <v>0</v>
      </c>
      <c r="H230" s="197">
        <f t="shared" si="87"/>
        <v>0</v>
      </c>
      <c r="I230" s="197">
        <f t="shared" si="88"/>
        <v>0</v>
      </c>
      <c r="J230" s="197">
        <f t="shared" si="89"/>
        <v>0</v>
      </c>
      <c r="K230" s="197">
        <f t="shared" si="90"/>
        <v>0</v>
      </c>
      <c r="L230" s="197">
        <f t="shared" si="91"/>
        <v>0</v>
      </c>
      <c r="M230" s="197">
        <f t="shared" si="92"/>
        <v>0</v>
      </c>
      <c r="N230" s="197">
        <f t="shared" si="93"/>
        <v>0</v>
      </c>
      <c r="O230" s="197">
        <f t="shared" si="94"/>
        <v>0</v>
      </c>
      <c r="P230" s="198">
        <f t="shared" si="125"/>
        <v>0</v>
      </c>
      <c r="Q230" s="201" t="e">
        <f t="shared" si="126"/>
        <v>#DIV/0!</v>
      </c>
      <c r="R230" s="201"/>
    </row>
    <row r="231" spans="2:18" hidden="1" x14ac:dyDescent="0.3">
      <c r="B231" s="180" t="str">
        <f t="shared" si="124"/>
        <v>School 35</v>
      </c>
      <c r="C231" s="180">
        <f t="shared" si="124"/>
        <v>0</v>
      </c>
      <c r="F231" s="197">
        <f t="shared" si="85"/>
        <v>0</v>
      </c>
      <c r="G231" s="197">
        <f t="shared" si="86"/>
        <v>0</v>
      </c>
      <c r="H231" s="197">
        <f t="shared" si="87"/>
        <v>0</v>
      </c>
      <c r="I231" s="197">
        <f t="shared" si="88"/>
        <v>0</v>
      </c>
      <c r="J231" s="197">
        <f t="shared" si="89"/>
        <v>0</v>
      </c>
      <c r="K231" s="197">
        <f t="shared" si="90"/>
        <v>0</v>
      </c>
      <c r="L231" s="197">
        <f t="shared" si="91"/>
        <v>0</v>
      </c>
      <c r="M231" s="197">
        <f t="shared" si="92"/>
        <v>0</v>
      </c>
      <c r="N231" s="197">
        <f t="shared" si="93"/>
        <v>0</v>
      </c>
      <c r="O231" s="197">
        <f t="shared" si="94"/>
        <v>0</v>
      </c>
      <c r="P231" s="198">
        <f t="shared" si="125"/>
        <v>0</v>
      </c>
      <c r="Q231" s="201" t="e">
        <f t="shared" si="126"/>
        <v>#DIV/0!</v>
      </c>
      <c r="R231" s="201"/>
    </row>
    <row r="232" spans="2:18" hidden="1" x14ac:dyDescent="0.3">
      <c r="B232" s="180" t="str">
        <f t="shared" si="124"/>
        <v>School 36</v>
      </c>
      <c r="C232" s="180">
        <f t="shared" si="124"/>
        <v>0</v>
      </c>
      <c r="F232" s="197">
        <f t="shared" si="85"/>
        <v>0</v>
      </c>
      <c r="G232" s="197">
        <f t="shared" si="86"/>
        <v>0</v>
      </c>
      <c r="H232" s="197">
        <f t="shared" si="87"/>
        <v>0</v>
      </c>
      <c r="I232" s="197">
        <f t="shared" si="88"/>
        <v>0</v>
      </c>
      <c r="J232" s="197">
        <f t="shared" si="89"/>
        <v>0</v>
      </c>
      <c r="K232" s="197">
        <f t="shared" si="90"/>
        <v>0</v>
      </c>
      <c r="L232" s="197">
        <f t="shared" si="91"/>
        <v>0</v>
      </c>
      <c r="M232" s="197">
        <f t="shared" si="92"/>
        <v>0</v>
      </c>
      <c r="N232" s="197">
        <f t="shared" si="93"/>
        <v>0</v>
      </c>
      <c r="O232" s="197">
        <f t="shared" si="94"/>
        <v>0</v>
      </c>
      <c r="P232" s="198">
        <f t="shared" si="125"/>
        <v>0</v>
      </c>
      <c r="Q232" s="201" t="e">
        <f t="shared" si="126"/>
        <v>#DIV/0!</v>
      </c>
      <c r="R232" s="201"/>
    </row>
    <row r="233" spans="2:18" hidden="1" x14ac:dyDescent="0.3">
      <c r="B233" s="180" t="str">
        <f t="shared" si="124"/>
        <v>School 37</v>
      </c>
      <c r="C233" s="180">
        <f t="shared" si="124"/>
        <v>0</v>
      </c>
      <c r="F233" s="197">
        <f t="shared" si="85"/>
        <v>0</v>
      </c>
      <c r="G233" s="197">
        <f t="shared" si="86"/>
        <v>0</v>
      </c>
      <c r="H233" s="197">
        <f t="shared" si="87"/>
        <v>0</v>
      </c>
      <c r="I233" s="197">
        <f t="shared" si="88"/>
        <v>0</v>
      </c>
      <c r="J233" s="197">
        <f t="shared" si="89"/>
        <v>0</v>
      </c>
      <c r="K233" s="197">
        <f t="shared" si="90"/>
        <v>0</v>
      </c>
      <c r="L233" s="197">
        <f t="shared" si="91"/>
        <v>0</v>
      </c>
      <c r="M233" s="197">
        <f t="shared" si="92"/>
        <v>0</v>
      </c>
      <c r="N233" s="197">
        <f t="shared" si="93"/>
        <v>0</v>
      </c>
      <c r="O233" s="197">
        <f t="shared" si="94"/>
        <v>0</v>
      </c>
      <c r="P233" s="198">
        <f t="shared" si="125"/>
        <v>0</v>
      </c>
      <c r="Q233" s="201" t="e">
        <f t="shared" si="126"/>
        <v>#DIV/0!</v>
      </c>
      <c r="R233" s="201"/>
    </row>
    <row r="234" spans="2:18" hidden="1" x14ac:dyDescent="0.3">
      <c r="B234" s="180" t="str">
        <f t="shared" si="124"/>
        <v>School 38</v>
      </c>
      <c r="C234" s="180">
        <f t="shared" si="124"/>
        <v>0</v>
      </c>
      <c r="F234" s="197">
        <f t="shared" si="85"/>
        <v>0</v>
      </c>
      <c r="G234" s="197">
        <f t="shared" si="86"/>
        <v>0</v>
      </c>
      <c r="H234" s="197">
        <f t="shared" si="87"/>
        <v>0</v>
      </c>
      <c r="I234" s="197">
        <f t="shared" si="88"/>
        <v>0</v>
      </c>
      <c r="J234" s="197">
        <f t="shared" si="89"/>
        <v>0</v>
      </c>
      <c r="K234" s="197">
        <f t="shared" si="90"/>
        <v>0</v>
      </c>
      <c r="L234" s="197">
        <f t="shared" si="91"/>
        <v>0</v>
      </c>
      <c r="M234" s="197">
        <f t="shared" si="92"/>
        <v>0</v>
      </c>
      <c r="N234" s="197">
        <f t="shared" si="93"/>
        <v>0</v>
      </c>
      <c r="O234" s="197">
        <f t="shared" si="94"/>
        <v>0</v>
      </c>
      <c r="P234" s="198">
        <f t="shared" si="125"/>
        <v>0</v>
      </c>
      <c r="Q234" s="201" t="e">
        <f t="shared" si="126"/>
        <v>#DIV/0!</v>
      </c>
      <c r="R234" s="201"/>
    </row>
    <row r="235" spans="2:18" hidden="1" x14ac:dyDescent="0.3">
      <c r="B235" s="180" t="str">
        <f t="shared" si="124"/>
        <v>School 39</v>
      </c>
      <c r="C235" s="180">
        <f t="shared" si="124"/>
        <v>0</v>
      </c>
      <c r="F235" s="197">
        <f t="shared" si="85"/>
        <v>0</v>
      </c>
      <c r="G235" s="197">
        <f t="shared" si="86"/>
        <v>0</v>
      </c>
      <c r="H235" s="197">
        <f t="shared" si="87"/>
        <v>0</v>
      </c>
      <c r="I235" s="197">
        <f t="shared" si="88"/>
        <v>0</v>
      </c>
      <c r="J235" s="197">
        <f t="shared" si="89"/>
        <v>0</v>
      </c>
      <c r="K235" s="197">
        <f t="shared" si="90"/>
        <v>0</v>
      </c>
      <c r="L235" s="197">
        <f t="shared" si="91"/>
        <v>0</v>
      </c>
      <c r="M235" s="197">
        <f t="shared" si="92"/>
        <v>0</v>
      </c>
      <c r="N235" s="197">
        <f t="shared" si="93"/>
        <v>0</v>
      </c>
      <c r="O235" s="197">
        <f t="shared" si="94"/>
        <v>0</v>
      </c>
      <c r="P235" s="198">
        <f t="shared" si="125"/>
        <v>0</v>
      </c>
      <c r="Q235" s="201" t="e">
        <f t="shared" si="126"/>
        <v>#DIV/0!</v>
      </c>
      <c r="R235" s="201"/>
    </row>
    <row r="236" spans="2:18" hidden="1" x14ac:dyDescent="0.3">
      <c r="B236" s="180" t="str">
        <f t="shared" si="124"/>
        <v>School 40</v>
      </c>
      <c r="C236" s="180">
        <f t="shared" si="124"/>
        <v>0</v>
      </c>
      <c r="F236" s="197">
        <f t="shared" si="85"/>
        <v>0</v>
      </c>
      <c r="G236" s="197">
        <f t="shared" si="86"/>
        <v>0</v>
      </c>
      <c r="H236" s="197">
        <f t="shared" si="87"/>
        <v>0</v>
      </c>
      <c r="I236" s="197">
        <f t="shared" si="88"/>
        <v>0</v>
      </c>
      <c r="J236" s="197">
        <f t="shared" si="89"/>
        <v>0</v>
      </c>
      <c r="K236" s="197">
        <f t="shared" si="90"/>
        <v>0</v>
      </c>
      <c r="L236" s="197">
        <f t="shared" si="91"/>
        <v>0</v>
      </c>
      <c r="M236" s="197">
        <f t="shared" si="92"/>
        <v>0</v>
      </c>
      <c r="N236" s="197">
        <f t="shared" si="93"/>
        <v>0</v>
      </c>
      <c r="O236" s="197">
        <f t="shared" si="94"/>
        <v>0</v>
      </c>
      <c r="P236" s="198">
        <f t="shared" si="125"/>
        <v>0</v>
      </c>
      <c r="Q236" s="201" t="e">
        <f t="shared" si="126"/>
        <v>#DIV/0!</v>
      </c>
      <c r="R236" s="201"/>
    </row>
    <row r="237" spans="2:18" hidden="1" x14ac:dyDescent="0.3"/>
    <row r="238" spans="2:18" hidden="1" x14ac:dyDescent="0.3">
      <c r="F238" s="180" t="s">
        <v>73</v>
      </c>
    </row>
    <row r="239" spans="2:18" hidden="1" x14ac:dyDescent="0.3">
      <c r="B239" s="180" t="str">
        <f t="shared" ref="B239:C245" si="127">B196</f>
        <v>School</v>
      </c>
      <c r="C239" s="180" t="str">
        <f t="shared" si="127"/>
        <v>Capaciteit</v>
      </c>
      <c r="F239" s="180">
        <f t="shared" ref="F239:Q239" si="128">F196</f>
        <v>2015</v>
      </c>
      <c r="G239" s="180">
        <f t="shared" si="128"/>
        <v>2016</v>
      </c>
      <c r="H239" s="180">
        <f t="shared" si="128"/>
        <v>2017</v>
      </c>
      <c r="I239" s="180">
        <f t="shared" si="128"/>
        <v>2018</v>
      </c>
      <c r="J239" s="180">
        <f t="shared" si="128"/>
        <v>2019</v>
      </c>
      <c r="K239" s="180">
        <f t="shared" si="128"/>
        <v>2020</v>
      </c>
      <c r="L239" s="180">
        <f t="shared" si="128"/>
        <v>2021</v>
      </c>
      <c r="M239" s="180">
        <f t="shared" si="128"/>
        <v>2022</v>
      </c>
      <c r="N239" s="180">
        <f t="shared" si="128"/>
        <v>2023</v>
      </c>
      <c r="O239" s="180">
        <f t="shared" si="128"/>
        <v>2024</v>
      </c>
      <c r="P239" s="184" t="str">
        <f t="shared" si="128"/>
        <v>Totaal</v>
      </c>
      <c r="Q239" s="184" t="str">
        <f t="shared" si="128"/>
        <v>€ /m² /jaar</v>
      </c>
    </row>
    <row r="240" spans="2:18" hidden="1" x14ac:dyDescent="0.3">
      <c r="B240" s="180" t="str">
        <f t="shared" si="127"/>
        <v>De Groene Vlinder</v>
      </c>
      <c r="C240" s="180">
        <f t="shared" si="127"/>
        <v>1455</v>
      </c>
      <c r="F240" s="197">
        <f t="shared" ref="F240:P240" si="129">F197+F152</f>
        <v>26114.823238089601</v>
      </c>
      <c r="G240" s="197">
        <f t="shared" si="129"/>
        <v>527.04401221555202</v>
      </c>
      <c r="H240" s="197">
        <f t="shared" si="129"/>
        <v>93557.00157303091</v>
      </c>
      <c r="I240" s="197">
        <f t="shared" si="129"/>
        <v>211095.52735641622</v>
      </c>
      <c r="J240" s="197">
        <f t="shared" si="129"/>
        <v>5040.900454448908</v>
      </c>
      <c r="K240" s="197">
        <f t="shared" si="129"/>
        <v>677.76089751708503</v>
      </c>
      <c r="L240" s="197">
        <f t="shared" si="129"/>
        <v>16717.167576366104</v>
      </c>
      <c r="M240" s="197">
        <f t="shared" si="129"/>
        <v>67177.499616183472</v>
      </c>
      <c r="N240" s="197">
        <f t="shared" si="129"/>
        <v>7026.8712166250216</v>
      </c>
      <c r="O240" s="197">
        <f t="shared" si="129"/>
        <v>76190.662215539443</v>
      </c>
      <c r="P240" s="198">
        <f t="shared" si="129"/>
        <v>504125.25815643242</v>
      </c>
      <c r="Q240" s="201">
        <f t="shared" ref="Q240:Q269" si="130">P240/10/C240</f>
        <v>34.647784065734186</v>
      </c>
      <c r="R240" s="201"/>
    </row>
    <row r="241" spans="2:18" hidden="1" x14ac:dyDescent="0.3">
      <c r="B241" s="180" t="str">
        <f t="shared" si="127"/>
        <v>School 2</v>
      </c>
      <c r="C241" s="180">
        <f t="shared" si="127"/>
        <v>0</v>
      </c>
      <c r="F241" s="197">
        <f t="shared" ref="F241:P241" si="131">F198+F153</f>
        <v>0</v>
      </c>
      <c r="G241" s="197">
        <f t="shared" si="131"/>
        <v>0</v>
      </c>
      <c r="H241" s="197">
        <f t="shared" si="131"/>
        <v>0</v>
      </c>
      <c r="I241" s="197">
        <f t="shared" si="131"/>
        <v>0</v>
      </c>
      <c r="J241" s="197">
        <f t="shared" si="131"/>
        <v>0</v>
      </c>
      <c r="K241" s="197">
        <f t="shared" si="131"/>
        <v>0</v>
      </c>
      <c r="L241" s="197">
        <f t="shared" si="131"/>
        <v>0</v>
      </c>
      <c r="M241" s="197">
        <f t="shared" si="131"/>
        <v>0</v>
      </c>
      <c r="N241" s="197">
        <f t="shared" si="131"/>
        <v>0</v>
      </c>
      <c r="O241" s="197">
        <f t="shared" si="131"/>
        <v>0</v>
      </c>
      <c r="P241" s="198">
        <f t="shared" si="131"/>
        <v>0</v>
      </c>
      <c r="Q241" s="201" t="e">
        <f t="shared" si="130"/>
        <v>#DIV/0!</v>
      </c>
      <c r="R241" s="201"/>
    </row>
    <row r="242" spans="2:18" hidden="1" x14ac:dyDescent="0.3">
      <c r="B242" s="180" t="str">
        <f t="shared" si="127"/>
        <v>School 3</v>
      </c>
      <c r="C242" s="180">
        <f t="shared" si="127"/>
        <v>0</v>
      </c>
      <c r="F242" s="197">
        <f t="shared" ref="F242:P242" si="132">F199+F154</f>
        <v>0</v>
      </c>
      <c r="G242" s="197">
        <f t="shared" si="132"/>
        <v>0</v>
      </c>
      <c r="H242" s="197">
        <f t="shared" si="132"/>
        <v>0</v>
      </c>
      <c r="I242" s="197">
        <f t="shared" si="132"/>
        <v>0</v>
      </c>
      <c r="J242" s="197">
        <f t="shared" si="132"/>
        <v>0</v>
      </c>
      <c r="K242" s="197">
        <f t="shared" si="132"/>
        <v>0</v>
      </c>
      <c r="L242" s="197">
        <f t="shared" si="132"/>
        <v>0</v>
      </c>
      <c r="M242" s="197">
        <f t="shared" si="132"/>
        <v>0</v>
      </c>
      <c r="N242" s="197">
        <f t="shared" si="132"/>
        <v>0</v>
      </c>
      <c r="O242" s="197">
        <f t="shared" si="132"/>
        <v>0</v>
      </c>
      <c r="P242" s="198">
        <f t="shared" si="132"/>
        <v>0</v>
      </c>
      <c r="Q242" s="201" t="e">
        <f t="shared" si="130"/>
        <v>#DIV/0!</v>
      </c>
      <c r="R242" s="201"/>
    </row>
    <row r="243" spans="2:18" hidden="1" x14ac:dyDescent="0.3">
      <c r="B243" s="180" t="str">
        <f t="shared" si="127"/>
        <v>School 4</v>
      </c>
      <c r="C243" s="180">
        <f t="shared" si="127"/>
        <v>0</v>
      </c>
      <c r="F243" s="197">
        <f t="shared" ref="F243:P243" si="133">F200+F155</f>
        <v>0</v>
      </c>
      <c r="G243" s="197">
        <f t="shared" si="133"/>
        <v>0</v>
      </c>
      <c r="H243" s="197">
        <f t="shared" si="133"/>
        <v>0</v>
      </c>
      <c r="I243" s="197">
        <f t="shared" si="133"/>
        <v>0</v>
      </c>
      <c r="J243" s="197">
        <f t="shared" si="133"/>
        <v>0</v>
      </c>
      <c r="K243" s="197">
        <f t="shared" si="133"/>
        <v>0</v>
      </c>
      <c r="L243" s="197">
        <f t="shared" si="133"/>
        <v>0</v>
      </c>
      <c r="M243" s="197">
        <f t="shared" si="133"/>
        <v>0</v>
      </c>
      <c r="N243" s="197">
        <f t="shared" si="133"/>
        <v>0</v>
      </c>
      <c r="O243" s="197">
        <f t="shared" si="133"/>
        <v>0</v>
      </c>
      <c r="P243" s="198">
        <f t="shared" si="133"/>
        <v>0</v>
      </c>
      <c r="Q243" s="201" t="e">
        <f t="shared" si="130"/>
        <v>#DIV/0!</v>
      </c>
      <c r="R243" s="201"/>
    </row>
    <row r="244" spans="2:18" hidden="1" x14ac:dyDescent="0.3">
      <c r="B244" s="180" t="str">
        <f t="shared" si="127"/>
        <v>School 5</v>
      </c>
      <c r="C244" s="180">
        <f t="shared" si="127"/>
        <v>0</v>
      </c>
      <c r="F244" s="197">
        <f t="shared" ref="F244:P244" si="134">F201+F156</f>
        <v>0</v>
      </c>
      <c r="G244" s="197">
        <f t="shared" si="134"/>
        <v>0</v>
      </c>
      <c r="H244" s="197">
        <f t="shared" si="134"/>
        <v>0</v>
      </c>
      <c r="I244" s="197">
        <f t="shared" si="134"/>
        <v>0</v>
      </c>
      <c r="J244" s="197">
        <f t="shared" si="134"/>
        <v>0</v>
      </c>
      <c r="K244" s="197">
        <f t="shared" si="134"/>
        <v>0</v>
      </c>
      <c r="L244" s="197">
        <f t="shared" si="134"/>
        <v>0</v>
      </c>
      <c r="M244" s="197">
        <f t="shared" si="134"/>
        <v>0</v>
      </c>
      <c r="N244" s="197">
        <f t="shared" si="134"/>
        <v>0</v>
      </c>
      <c r="O244" s="197">
        <f t="shared" si="134"/>
        <v>0</v>
      </c>
      <c r="P244" s="198">
        <f t="shared" si="134"/>
        <v>0</v>
      </c>
      <c r="Q244" s="201" t="e">
        <f t="shared" si="130"/>
        <v>#DIV/0!</v>
      </c>
      <c r="R244" s="201"/>
    </row>
    <row r="245" spans="2:18" hidden="1" x14ac:dyDescent="0.3">
      <c r="B245" s="180" t="str">
        <f t="shared" si="127"/>
        <v>School 6</v>
      </c>
      <c r="C245" s="180">
        <f t="shared" si="127"/>
        <v>0</v>
      </c>
      <c r="F245" s="197">
        <f t="shared" ref="F245:P245" si="135">F202+F157</f>
        <v>0</v>
      </c>
      <c r="G245" s="197">
        <f t="shared" si="135"/>
        <v>0</v>
      </c>
      <c r="H245" s="197">
        <f t="shared" si="135"/>
        <v>0</v>
      </c>
      <c r="I245" s="197">
        <f t="shared" si="135"/>
        <v>0</v>
      </c>
      <c r="J245" s="197">
        <f t="shared" si="135"/>
        <v>0</v>
      </c>
      <c r="K245" s="197">
        <f t="shared" si="135"/>
        <v>0</v>
      </c>
      <c r="L245" s="197">
        <f t="shared" si="135"/>
        <v>0</v>
      </c>
      <c r="M245" s="197">
        <f t="shared" si="135"/>
        <v>0</v>
      </c>
      <c r="N245" s="197">
        <f t="shared" si="135"/>
        <v>0</v>
      </c>
      <c r="O245" s="197">
        <f t="shared" si="135"/>
        <v>0</v>
      </c>
      <c r="P245" s="198">
        <f t="shared" si="135"/>
        <v>0</v>
      </c>
      <c r="Q245" s="201" t="e">
        <f t="shared" si="130"/>
        <v>#DIV/0!</v>
      </c>
      <c r="R245" s="201"/>
    </row>
    <row r="246" spans="2:18" hidden="1" x14ac:dyDescent="0.3">
      <c r="B246" s="180" t="str">
        <f t="shared" ref="B246:C246" si="136">B203</f>
        <v>School 7</v>
      </c>
      <c r="C246" s="180">
        <f t="shared" si="136"/>
        <v>0</v>
      </c>
      <c r="F246" s="197">
        <f t="shared" ref="F246:P246" si="137">F203+F158</f>
        <v>0</v>
      </c>
      <c r="G246" s="197">
        <f t="shared" si="137"/>
        <v>0</v>
      </c>
      <c r="H246" s="197">
        <f t="shared" si="137"/>
        <v>0</v>
      </c>
      <c r="I246" s="197">
        <f t="shared" si="137"/>
        <v>0</v>
      </c>
      <c r="J246" s="197">
        <f t="shared" si="137"/>
        <v>0</v>
      </c>
      <c r="K246" s="197">
        <f t="shared" si="137"/>
        <v>0</v>
      </c>
      <c r="L246" s="197">
        <f t="shared" si="137"/>
        <v>0</v>
      </c>
      <c r="M246" s="197">
        <f t="shared" si="137"/>
        <v>0</v>
      </c>
      <c r="N246" s="197">
        <f t="shared" si="137"/>
        <v>0</v>
      </c>
      <c r="O246" s="197">
        <f t="shared" si="137"/>
        <v>0</v>
      </c>
      <c r="P246" s="198">
        <f t="shared" si="137"/>
        <v>0</v>
      </c>
      <c r="Q246" s="201" t="e">
        <f t="shared" si="130"/>
        <v>#DIV/0!</v>
      </c>
      <c r="R246" s="201"/>
    </row>
    <row r="247" spans="2:18" hidden="1" x14ac:dyDescent="0.3">
      <c r="B247" s="180" t="str">
        <f t="shared" ref="B247:C247" si="138">B204</f>
        <v>School 8</v>
      </c>
      <c r="C247" s="180">
        <f t="shared" si="138"/>
        <v>0</v>
      </c>
      <c r="F247" s="197">
        <f t="shared" ref="F247:P247" si="139">F204+F159</f>
        <v>0</v>
      </c>
      <c r="G247" s="197">
        <f t="shared" si="139"/>
        <v>0</v>
      </c>
      <c r="H247" s="197">
        <f t="shared" si="139"/>
        <v>0</v>
      </c>
      <c r="I247" s="197">
        <f t="shared" si="139"/>
        <v>0</v>
      </c>
      <c r="J247" s="197">
        <f t="shared" si="139"/>
        <v>0</v>
      </c>
      <c r="K247" s="197">
        <f t="shared" si="139"/>
        <v>0</v>
      </c>
      <c r="L247" s="197">
        <f t="shared" si="139"/>
        <v>0</v>
      </c>
      <c r="M247" s="197">
        <f t="shared" si="139"/>
        <v>0</v>
      </c>
      <c r="N247" s="197">
        <f t="shared" si="139"/>
        <v>0</v>
      </c>
      <c r="O247" s="197">
        <f t="shared" si="139"/>
        <v>0</v>
      </c>
      <c r="P247" s="198">
        <f t="shared" si="139"/>
        <v>0</v>
      </c>
      <c r="Q247" s="201" t="e">
        <f t="shared" si="130"/>
        <v>#DIV/0!</v>
      </c>
      <c r="R247" s="201"/>
    </row>
    <row r="248" spans="2:18" hidden="1" x14ac:dyDescent="0.3">
      <c r="B248" s="180" t="str">
        <f t="shared" ref="B248:C248" si="140">B205</f>
        <v>School 9</v>
      </c>
      <c r="C248" s="180">
        <f t="shared" si="140"/>
        <v>0</v>
      </c>
      <c r="F248" s="197">
        <f t="shared" ref="F248:P248" si="141">F205+F160</f>
        <v>0</v>
      </c>
      <c r="G248" s="197">
        <f t="shared" si="141"/>
        <v>0</v>
      </c>
      <c r="H248" s="197">
        <f t="shared" si="141"/>
        <v>0</v>
      </c>
      <c r="I248" s="197">
        <f t="shared" si="141"/>
        <v>0</v>
      </c>
      <c r="J248" s="197">
        <f t="shared" si="141"/>
        <v>0</v>
      </c>
      <c r="K248" s="197">
        <f t="shared" si="141"/>
        <v>0</v>
      </c>
      <c r="L248" s="197">
        <f t="shared" si="141"/>
        <v>0</v>
      </c>
      <c r="M248" s="197">
        <f t="shared" si="141"/>
        <v>0</v>
      </c>
      <c r="N248" s="197">
        <f t="shared" si="141"/>
        <v>0</v>
      </c>
      <c r="O248" s="197">
        <f t="shared" si="141"/>
        <v>0</v>
      </c>
      <c r="P248" s="198">
        <f t="shared" si="141"/>
        <v>0</v>
      </c>
      <c r="Q248" s="201" t="e">
        <f t="shared" si="130"/>
        <v>#DIV/0!</v>
      </c>
      <c r="R248" s="201"/>
    </row>
    <row r="249" spans="2:18" hidden="1" x14ac:dyDescent="0.3">
      <c r="B249" s="180" t="str">
        <f t="shared" ref="B249:C249" si="142">B206</f>
        <v>School 10</v>
      </c>
      <c r="C249" s="180">
        <f t="shared" si="142"/>
        <v>0</v>
      </c>
      <c r="F249" s="197">
        <f t="shared" ref="F249:P249" si="143">F206+F161</f>
        <v>0</v>
      </c>
      <c r="G249" s="197">
        <f t="shared" si="143"/>
        <v>0</v>
      </c>
      <c r="H249" s="197">
        <f t="shared" si="143"/>
        <v>0</v>
      </c>
      <c r="I249" s="197">
        <f t="shared" si="143"/>
        <v>0</v>
      </c>
      <c r="J249" s="197">
        <f t="shared" si="143"/>
        <v>0</v>
      </c>
      <c r="K249" s="197">
        <f t="shared" si="143"/>
        <v>0</v>
      </c>
      <c r="L249" s="197">
        <f t="shared" si="143"/>
        <v>0</v>
      </c>
      <c r="M249" s="197">
        <f t="shared" si="143"/>
        <v>0</v>
      </c>
      <c r="N249" s="197">
        <f t="shared" si="143"/>
        <v>0</v>
      </c>
      <c r="O249" s="197">
        <f t="shared" si="143"/>
        <v>0</v>
      </c>
      <c r="P249" s="198">
        <f t="shared" si="143"/>
        <v>0</v>
      </c>
      <c r="Q249" s="201" t="e">
        <f t="shared" si="130"/>
        <v>#DIV/0!</v>
      </c>
      <c r="R249" s="201"/>
    </row>
    <row r="250" spans="2:18" hidden="1" x14ac:dyDescent="0.3">
      <c r="B250" s="180" t="str">
        <f t="shared" ref="B250:C250" si="144">B207</f>
        <v>School 11</v>
      </c>
      <c r="C250" s="180">
        <f t="shared" si="144"/>
        <v>0</v>
      </c>
      <c r="F250" s="197">
        <f t="shared" ref="F250:P250" si="145">F207+F162</f>
        <v>0</v>
      </c>
      <c r="G250" s="197">
        <f t="shared" si="145"/>
        <v>0</v>
      </c>
      <c r="H250" s="197">
        <f t="shared" si="145"/>
        <v>0</v>
      </c>
      <c r="I250" s="197">
        <f t="shared" si="145"/>
        <v>0</v>
      </c>
      <c r="J250" s="197">
        <f t="shared" si="145"/>
        <v>0</v>
      </c>
      <c r="K250" s="197">
        <f t="shared" si="145"/>
        <v>0</v>
      </c>
      <c r="L250" s="197">
        <f t="shared" si="145"/>
        <v>0</v>
      </c>
      <c r="M250" s="197">
        <f t="shared" si="145"/>
        <v>0</v>
      </c>
      <c r="N250" s="197">
        <f t="shared" si="145"/>
        <v>0</v>
      </c>
      <c r="O250" s="197">
        <f t="shared" si="145"/>
        <v>0</v>
      </c>
      <c r="P250" s="198">
        <f t="shared" si="145"/>
        <v>0</v>
      </c>
      <c r="Q250" s="201" t="e">
        <f t="shared" si="130"/>
        <v>#DIV/0!</v>
      </c>
      <c r="R250" s="201"/>
    </row>
    <row r="251" spans="2:18" hidden="1" x14ac:dyDescent="0.3">
      <c r="B251" s="180" t="str">
        <f t="shared" ref="B251:C251" si="146">B208</f>
        <v>School 12</v>
      </c>
      <c r="C251" s="180">
        <f t="shared" si="146"/>
        <v>0</v>
      </c>
      <c r="F251" s="197">
        <f t="shared" ref="F251:P251" si="147">F208+F163</f>
        <v>0</v>
      </c>
      <c r="G251" s="197">
        <f t="shared" si="147"/>
        <v>0</v>
      </c>
      <c r="H251" s="197">
        <f t="shared" si="147"/>
        <v>0</v>
      </c>
      <c r="I251" s="197">
        <f t="shared" si="147"/>
        <v>0</v>
      </c>
      <c r="J251" s="197">
        <f t="shared" si="147"/>
        <v>0</v>
      </c>
      <c r="K251" s="197">
        <f t="shared" si="147"/>
        <v>0</v>
      </c>
      <c r="L251" s="197">
        <f t="shared" si="147"/>
        <v>0</v>
      </c>
      <c r="M251" s="197">
        <f t="shared" si="147"/>
        <v>0</v>
      </c>
      <c r="N251" s="197">
        <f t="shared" si="147"/>
        <v>0</v>
      </c>
      <c r="O251" s="197">
        <f t="shared" si="147"/>
        <v>0</v>
      </c>
      <c r="P251" s="198">
        <f t="shared" si="147"/>
        <v>0</v>
      </c>
      <c r="Q251" s="201" t="e">
        <f t="shared" si="130"/>
        <v>#DIV/0!</v>
      </c>
      <c r="R251" s="201"/>
    </row>
    <row r="252" spans="2:18" hidden="1" x14ac:dyDescent="0.3">
      <c r="B252" s="180" t="str">
        <f t="shared" ref="B252:C252" si="148">B209</f>
        <v>School 13</v>
      </c>
      <c r="C252" s="180">
        <f t="shared" si="148"/>
        <v>0</v>
      </c>
      <c r="F252" s="197">
        <f t="shared" ref="F252:P252" si="149">F209+F164</f>
        <v>0</v>
      </c>
      <c r="G252" s="197">
        <f t="shared" si="149"/>
        <v>0</v>
      </c>
      <c r="H252" s="197">
        <f t="shared" si="149"/>
        <v>0</v>
      </c>
      <c r="I252" s="197">
        <f t="shared" si="149"/>
        <v>0</v>
      </c>
      <c r="J252" s="197">
        <f t="shared" si="149"/>
        <v>0</v>
      </c>
      <c r="K252" s="197">
        <f t="shared" si="149"/>
        <v>0</v>
      </c>
      <c r="L252" s="197">
        <f t="shared" si="149"/>
        <v>0</v>
      </c>
      <c r="M252" s="197">
        <f t="shared" si="149"/>
        <v>0</v>
      </c>
      <c r="N252" s="197">
        <f t="shared" si="149"/>
        <v>0</v>
      </c>
      <c r="O252" s="197">
        <f t="shared" si="149"/>
        <v>0</v>
      </c>
      <c r="P252" s="198">
        <f t="shared" si="149"/>
        <v>0</v>
      </c>
      <c r="Q252" s="201" t="e">
        <f t="shared" si="130"/>
        <v>#DIV/0!</v>
      </c>
      <c r="R252" s="201"/>
    </row>
    <row r="253" spans="2:18" hidden="1" x14ac:dyDescent="0.3">
      <c r="B253" s="180" t="str">
        <f t="shared" ref="B253:C253" si="150">B210</f>
        <v>School 14</v>
      </c>
      <c r="C253" s="180">
        <f t="shared" si="150"/>
        <v>0</v>
      </c>
      <c r="F253" s="197">
        <f t="shared" ref="F253:P253" si="151">F210+F165</f>
        <v>0</v>
      </c>
      <c r="G253" s="197">
        <f t="shared" si="151"/>
        <v>0</v>
      </c>
      <c r="H253" s="197">
        <f t="shared" si="151"/>
        <v>0</v>
      </c>
      <c r="I253" s="197">
        <f t="shared" si="151"/>
        <v>0</v>
      </c>
      <c r="J253" s="197">
        <f t="shared" si="151"/>
        <v>0</v>
      </c>
      <c r="K253" s="197">
        <f t="shared" si="151"/>
        <v>0</v>
      </c>
      <c r="L253" s="197">
        <f t="shared" si="151"/>
        <v>0</v>
      </c>
      <c r="M253" s="197">
        <f t="shared" si="151"/>
        <v>0</v>
      </c>
      <c r="N253" s="197">
        <f t="shared" si="151"/>
        <v>0</v>
      </c>
      <c r="O253" s="197">
        <f t="shared" si="151"/>
        <v>0</v>
      </c>
      <c r="P253" s="198">
        <f t="shared" si="151"/>
        <v>0</v>
      </c>
      <c r="Q253" s="201" t="e">
        <f t="shared" si="130"/>
        <v>#DIV/0!</v>
      </c>
      <c r="R253" s="201"/>
    </row>
    <row r="254" spans="2:18" hidden="1" x14ac:dyDescent="0.3">
      <c r="B254" s="180" t="str">
        <f t="shared" ref="B254:C254" si="152">B211</f>
        <v>School 15</v>
      </c>
      <c r="C254" s="180">
        <f t="shared" si="152"/>
        <v>0</v>
      </c>
      <c r="F254" s="197">
        <f t="shared" ref="F254:P254" si="153">F211+F166</f>
        <v>0</v>
      </c>
      <c r="G254" s="197">
        <f t="shared" si="153"/>
        <v>0</v>
      </c>
      <c r="H254" s="197">
        <f t="shared" si="153"/>
        <v>0</v>
      </c>
      <c r="I254" s="197">
        <f t="shared" si="153"/>
        <v>0</v>
      </c>
      <c r="J254" s="197">
        <f t="shared" si="153"/>
        <v>0</v>
      </c>
      <c r="K254" s="197">
        <f t="shared" si="153"/>
        <v>0</v>
      </c>
      <c r="L254" s="197">
        <f t="shared" si="153"/>
        <v>0</v>
      </c>
      <c r="M254" s="197">
        <f t="shared" si="153"/>
        <v>0</v>
      </c>
      <c r="N254" s="197">
        <f t="shared" si="153"/>
        <v>0</v>
      </c>
      <c r="O254" s="197">
        <f t="shared" si="153"/>
        <v>0</v>
      </c>
      <c r="P254" s="198">
        <f t="shared" si="153"/>
        <v>0</v>
      </c>
      <c r="Q254" s="201" t="e">
        <f t="shared" si="130"/>
        <v>#DIV/0!</v>
      </c>
      <c r="R254" s="201"/>
    </row>
    <row r="255" spans="2:18" hidden="1" x14ac:dyDescent="0.3">
      <c r="B255" s="180" t="str">
        <f t="shared" ref="B255:C255" si="154">B212</f>
        <v>School 16</v>
      </c>
      <c r="C255" s="180">
        <f t="shared" si="154"/>
        <v>0</v>
      </c>
      <c r="F255" s="197">
        <f t="shared" ref="F255:P255" si="155">F212+F167</f>
        <v>0</v>
      </c>
      <c r="G255" s="197">
        <f t="shared" si="155"/>
        <v>0</v>
      </c>
      <c r="H255" s="197">
        <f t="shared" si="155"/>
        <v>0</v>
      </c>
      <c r="I255" s="197">
        <f t="shared" si="155"/>
        <v>0</v>
      </c>
      <c r="J255" s="197">
        <f t="shared" si="155"/>
        <v>0</v>
      </c>
      <c r="K255" s="197">
        <f t="shared" si="155"/>
        <v>0</v>
      </c>
      <c r="L255" s="197">
        <f t="shared" si="155"/>
        <v>0</v>
      </c>
      <c r="M255" s="197">
        <f t="shared" si="155"/>
        <v>0</v>
      </c>
      <c r="N255" s="197">
        <f t="shared" si="155"/>
        <v>0</v>
      </c>
      <c r="O255" s="197">
        <f t="shared" si="155"/>
        <v>0</v>
      </c>
      <c r="P255" s="198">
        <f t="shared" si="155"/>
        <v>0</v>
      </c>
      <c r="Q255" s="201" t="e">
        <f t="shared" si="130"/>
        <v>#DIV/0!</v>
      </c>
      <c r="R255" s="201"/>
    </row>
    <row r="256" spans="2:18" hidden="1" x14ac:dyDescent="0.3">
      <c r="B256" s="180" t="str">
        <f t="shared" ref="B256:C256" si="156">B213</f>
        <v>School 17</v>
      </c>
      <c r="C256" s="180">
        <f t="shared" si="156"/>
        <v>0</v>
      </c>
      <c r="F256" s="197">
        <f t="shared" ref="F256:P256" si="157">F213+F168</f>
        <v>0</v>
      </c>
      <c r="G256" s="197">
        <f t="shared" si="157"/>
        <v>0</v>
      </c>
      <c r="H256" s="197">
        <f t="shared" si="157"/>
        <v>0</v>
      </c>
      <c r="I256" s="197">
        <f t="shared" si="157"/>
        <v>0</v>
      </c>
      <c r="J256" s="197">
        <f t="shared" si="157"/>
        <v>0</v>
      </c>
      <c r="K256" s="197">
        <f t="shared" si="157"/>
        <v>0</v>
      </c>
      <c r="L256" s="197">
        <f t="shared" si="157"/>
        <v>0</v>
      </c>
      <c r="M256" s="197">
        <f t="shared" si="157"/>
        <v>0</v>
      </c>
      <c r="N256" s="197">
        <f t="shared" si="157"/>
        <v>0</v>
      </c>
      <c r="O256" s="197">
        <f t="shared" si="157"/>
        <v>0</v>
      </c>
      <c r="P256" s="198">
        <f t="shared" si="157"/>
        <v>0</v>
      </c>
      <c r="Q256" s="201" t="e">
        <f t="shared" si="130"/>
        <v>#DIV/0!</v>
      </c>
      <c r="R256" s="201"/>
    </row>
    <row r="257" spans="2:18" hidden="1" x14ac:dyDescent="0.3">
      <c r="B257" s="180" t="str">
        <f t="shared" ref="B257:C257" si="158">B214</f>
        <v>School 18</v>
      </c>
      <c r="C257" s="180">
        <f t="shared" si="158"/>
        <v>0</v>
      </c>
      <c r="F257" s="197">
        <f t="shared" ref="F257:P257" si="159">F214+F169</f>
        <v>0</v>
      </c>
      <c r="G257" s="197">
        <f t="shared" si="159"/>
        <v>0</v>
      </c>
      <c r="H257" s="197">
        <f t="shared" si="159"/>
        <v>0</v>
      </c>
      <c r="I257" s="197">
        <f t="shared" si="159"/>
        <v>0</v>
      </c>
      <c r="J257" s="197">
        <f t="shared" si="159"/>
        <v>0</v>
      </c>
      <c r="K257" s="197">
        <f t="shared" si="159"/>
        <v>0</v>
      </c>
      <c r="L257" s="197">
        <f t="shared" si="159"/>
        <v>0</v>
      </c>
      <c r="M257" s="197">
        <f t="shared" si="159"/>
        <v>0</v>
      </c>
      <c r="N257" s="197">
        <f t="shared" si="159"/>
        <v>0</v>
      </c>
      <c r="O257" s="197">
        <f t="shared" si="159"/>
        <v>0</v>
      </c>
      <c r="P257" s="198">
        <f t="shared" si="159"/>
        <v>0</v>
      </c>
      <c r="Q257" s="201" t="e">
        <f t="shared" si="130"/>
        <v>#DIV/0!</v>
      </c>
      <c r="R257" s="201"/>
    </row>
    <row r="258" spans="2:18" hidden="1" x14ac:dyDescent="0.3">
      <c r="B258" s="180" t="str">
        <f t="shared" ref="B258:C258" si="160">B215</f>
        <v>School 19</v>
      </c>
      <c r="C258" s="180">
        <f t="shared" si="160"/>
        <v>0</v>
      </c>
      <c r="F258" s="197">
        <f t="shared" ref="F258:P258" si="161">F215+F170</f>
        <v>0</v>
      </c>
      <c r="G258" s="197">
        <f t="shared" si="161"/>
        <v>0</v>
      </c>
      <c r="H258" s="197">
        <f t="shared" si="161"/>
        <v>0</v>
      </c>
      <c r="I258" s="197">
        <f t="shared" si="161"/>
        <v>0</v>
      </c>
      <c r="J258" s="197">
        <f t="shared" si="161"/>
        <v>0</v>
      </c>
      <c r="K258" s="197">
        <f t="shared" si="161"/>
        <v>0</v>
      </c>
      <c r="L258" s="197">
        <f t="shared" si="161"/>
        <v>0</v>
      </c>
      <c r="M258" s="197">
        <f t="shared" si="161"/>
        <v>0</v>
      </c>
      <c r="N258" s="197">
        <f t="shared" si="161"/>
        <v>0</v>
      </c>
      <c r="O258" s="197">
        <f t="shared" si="161"/>
        <v>0</v>
      </c>
      <c r="P258" s="198">
        <f t="shared" si="161"/>
        <v>0</v>
      </c>
      <c r="Q258" s="201" t="e">
        <f t="shared" si="130"/>
        <v>#DIV/0!</v>
      </c>
      <c r="R258" s="201"/>
    </row>
    <row r="259" spans="2:18" hidden="1" x14ac:dyDescent="0.3">
      <c r="B259" s="180" t="str">
        <f t="shared" ref="B259:C259" si="162">B216</f>
        <v>School 20</v>
      </c>
      <c r="C259" s="180">
        <f t="shared" si="162"/>
        <v>0</v>
      </c>
      <c r="F259" s="197">
        <f t="shared" ref="F259:P259" si="163">F216+F171</f>
        <v>0</v>
      </c>
      <c r="G259" s="197">
        <f t="shared" si="163"/>
        <v>0</v>
      </c>
      <c r="H259" s="197">
        <f t="shared" si="163"/>
        <v>0</v>
      </c>
      <c r="I259" s="197">
        <f t="shared" si="163"/>
        <v>0</v>
      </c>
      <c r="J259" s="197">
        <f t="shared" si="163"/>
        <v>0</v>
      </c>
      <c r="K259" s="197">
        <f t="shared" si="163"/>
        <v>0</v>
      </c>
      <c r="L259" s="197">
        <f t="shared" si="163"/>
        <v>0</v>
      </c>
      <c r="M259" s="197">
        <f t="shared" si="163"/>
        <v>0</v>
      </c>
      <c r="N259" s="197">
        <f t="shared" si="163"/>
        <v>0</v>
      </c>
      <c r="O259" s="197">
        <f t="shared" si="163"/>
        <v>0</v>
      </c>
      <c r="P259" s="198">
        <f t="shared" si="163"/>
        <v>0</v>
      </c>
      <c r="Q259" s="201" t="e">
        <f t="shared" si="130"/>
        <v>#DIV/0!</v>
      </c>
      <c r="R259" s="201"/>
    </row>
    <row r="260" spans="2:18" hidden="1" x14ac:dyDescent="0.3">
      <c r="B260" s="180" t="str">
        <f t="shared" ref="B260:C260" si="164">B217</f>
        <v>School 21</v>
      </c>
      <c r="C260" s="180">
        <f t="shared" si="164"/>
        <v>0</v>
      </c>
      <c r="F260" s="197">
        <f t="shared" ref="F260:P260" si="165">F217+F172</f>
        <v>0</v>
      </c>
      <c r="G260" s="197">
        <f t="shared" si="165"/>
        <v>0</v>
      </c>
      <c r="H260" s="197">
        <f t="shared" si="165"/>
        <v>0</v>
      </c>
      <c r="I260" s="197">
        <f t="shared" si="165"/>
        <v>0</v>
      </c>
      <c r="J260" s="197">
        <f t="shared" si="165"/>
        <v>0</v>
      </c>
      <c r="K260" s="197">
        <f t="shared" si="165"/>
        <v>0</v>
      </c>
      <c r="L260" s="197">
        <f t="shared" si="165"/>
        <v>0</v>
      </c>
      <c r="M260" s="197">
        <f t="shared" si="165"/>
        <v>0</v>
      </c>
      <c r="N260" s="197">
        <f t="shared" si="165"/>
        <v>0</v>
      </c>
      <c r="O260" s="197">
        <f t="shared" si="165"/>
        <v>0</v>
      </c>
      <c r="P260" s="198">
        <f t="shared" si="165"/>
        <v>0</v>
      </c>
      <c r="Q260" s="201" t="e">
        <f t="shared" si="130"/>
        <v>#DIV/0!</v>
      </c>
      <c r="R260" s="201"/>
    </row>
    <row r="261" spans="2:18" hidden="1" x14ac:dyDescent="0.3">
      <c r="B261" s="180" t="str">
        <f t="shared" ref="B261:C261" si="166">B218</f>
        <v>School 22</v>
      </c>
      <c r="C261" s="180">
        <f t="shared" si="166"/>
        <v>0</v>
      </c>
      <c r="F261" s="197">
        <f t="shared" ref="F261:P261" si="167">F218+F173</f>
        <v>0</v>
      </c>
      <c r="G261" s="197">
        <f t="shared" si="167"/>
        <v>0</v>
      </c>
      <c r="H261" s="197">
        <f t="shared" si="167"/>
        <v>0</v>
      </c>
      <c r="I261" s="197">
        <f t="shared" si="167"/>
        <v>0</v>
      </c>
      <c r="J261" s="197">
        <f t="shared" si="167"/>
        <v>0</v>
      </c>
      <c r="K261" s="197">
        <f t="shared" si="167"/>
        <v>0</v>
      </c>
      <c r="L261" s="197">
        <f t="shared" si="167"/>
        <v>0</v>
      </c>
      <c r="M261" s="197">
        <f t="shared" si="167"/>
        <v>0</v>
      </c>
      <c r="N261" s="197">
        <f t="shared" si="167"/>
        <v>0</v>
      </c>
      <c r="O261" s="197">
        <f t="shared" si="167"/>
        <v>0</v>
      </c>
      <c r="P261" s="198">
        <f t="shared" si="167"/>
        <v>0</v>
      </c>
      <c r="Q261" s="201" t="e">
        <f t="shared" si="130"/>
        <v>#DIV/0!</v>
      </c>
      <c r="R261" s="201"/>
    </row>
    <row r="262" spans="2:18" hidden="1" x14ac:dyDescent="0.3">
      <c r="B262" s="180" t="str">
        <f t="shared" ref="B262:C262" si="168">B219</f>
        <v>School 23</v>
      </c>
      <c r="C262" s="180">
        <f t="shared" si="168"/>
        <v>0</v>
      </c>
      <c r="F262" s="197">
        <f t="shared" ref="F262:P262" si="169">F219+F174</f>
        <v>0</v>
      </c>
      <c r="G262" s="197">
        <f t="shared" si="169"/>
        <v>0</v>
      </c>
      <c r="H262" s="197">
        <f t="shared" si="169"/>
        <v>0</v>
      </c>
      <c r="I262" s="197">
        <f t="shared" si="169"/>
        <v>0</v>
      </c>
      <c r="J262" s="197">
        <f t="shared" si="169"/>
        <v>0</v>
      </c>
      <c r="K262" s="197">
        <f t="shared" si="169"/>
        <v>0</v>
      </c>
      <c r="L262" s="197">
        <f t="shared" si="169"/>
        <v>0</v>
      </c>
      <c r="M262" s="197">
        <f t="shared" si="169"/>
        <v>0</v>
      </c>
      <c r="N262" s="197">
        <f t="shared" si="169"/>
        <v>0</v>
      </c>
      <c r="O262" s="197">
        <f t="shared" si="169"/>
        <v>0</v>
      </c>
      <c r="P262" s="198">
        <f t="shared" si="169"/>
        <v>0</v>
      </c>
      <c r="Q262" s="201" t="e">
        <f t="shared" si="130"/>
        <v>#DIV/0!</v>
      </c>
      <c r="R262" s="201"/>
    </row>
    <row r="263" spans="2:18" hidden="1" x14ac:dyDescent="0.3">
      <c r="B263" s="180" t="str">
        <f t="shared" ref="B263:C263" si="170">B220</f>
        <v>School 24</v>
      </c>
      <c r="C263" s="180">
        <f t="shared" si="170"/>
        <v>0</v>
      </c>
      <c r="F263" s="197">
        <f t="shared" ref="F263:P263" si="171">F220+F175</f>
        <v>0</v>
      </c>
      <c r="G263" s="197">
        <f t="shared" si="171"/>
        <v>0</v>
      </c>
      <c r="H263" s="197">
        <f t="shared" si="171"/>
        <v>0</v>
      </c>
      <c r="I263" s="197">
        <f t="shared" si="171"/>
        <v>0</v>
      </c>
      <c r="J263" s="197">
        <f t="shared" si="171"/>
        <v>0</v>
      </c>
      <c r="K263" s="197">
        <f t="shared" si="171"/>
        <v>0</v>
      </c>
      <c r="L263" s="197">
        <f t="shared" si="171"/>
        <v>0</v>
      </c>
      <c r="M263" s="197">
        <f t="shared" si="171"/>
        <v>0</v>
      </c>
      <c r="N263" s="197">
        <f t="shared" si="171"/>
        <v>0</v>
      </c>
      <c r="O263" s="197">
        <f t="shared" si="171"/>
        <v>0</v>
      </c>
      <c r="P263" s="198">
        <f t="shared" si="171"/>
        <v>0</v>
      </c>
      <c r="Q263" s="201" t="e">
        <f t="shared" si="130"/>
        <v>#DIV/0!</v>
      </c>
      <c r="R263" s="201"/>
    </row>
    <row r="264" spans="2:18" hidden="1" x14ac:dyDescent="0.3">
      <c r="B264" s="180" t="str">
        <f t="shared" ref="B264:C264" si="172">B221</f>
        <v>School 25</v>
      </c>
      <c r="C264" s="180">
        <f t="shared" si="172"/>
        <v>0</v>
      </c>
      <c r="F264" s="197">
        <f t="shared" ref="F264:P264" si="173">F221+F176</f>
        <v>0</v>
      </c>
      <c r="G264" s="197">
        <f t="shared" si="173"/>
        <v>0</v>
      </c>
      <c r="H264" s="197">
        <f t="shared" si="173"/>
        <v>0</v>
      </c>
      <c r="I264" s="197">
        <f t="shared" si="173"/>
        <v>0</v>
      </c>
      <c r="J264" s="197">
        <f t="shared" si="173"/>
        <v>0</v>
      </c>
      <c r="K264" s="197">
        <f t="shared" si="173"/>
        <v>0</v>
      </c>
      <c r="L264" s="197">
        <f t="shared" si="173"/>
        <v>0</v>
      </c>
      <c r="M264" s="197">
        <f t="shared" si="173"/>
        <v>0</v>
      </c>
      <c r="N264" s="197">
        <f t="shared" si="173"/>
        <v>0</v>
      </c>
      <c r="O264" s="197">
        <f t="shared" si="173"/>
        <v>0</v>
      </c>
      <c r="P264" s="198">
        <f t="shared" si="173"/>
        <v>0</v>
      </c>
      <c r="Q264" s="201" t="e">
        <f t="shared" si="130"/>
        <v>#DIV/0!</v>
      </c>
      <c r="R264" s="201"/>
    </row>
    <row r="265" spans="2:18" hidden="1" x14ac:dyDescent="0.3">
      <c r="B265" s="180" t="str">
        <f t="shared" ref="B265:C265" si="174">B222</f>
        <v>School 26</v>
      </c>
      <c r="C265" s="180">
        <f t="shared" si="174"/>
        <v>0</v>
      </c>
      <c r="F265" s="197">
        <f t="shared" ref="F265:P265" si="175">F222+F177</f>
        <v>0</v>
      </c>
      <c r="G265" s="197">
        <f t="shared" si="175"/>
        <v>0</v>
      </c>
      <c r="H265" s="197">
        <f t="shared" si="175"/>
        <v>0</v>
      </c>
      <c r="I265" s="197">
        <f t="shared" si="175"/>
        <v>0</v>
      </c>
      <c r="J265" s="197">
        <f t="shared" si="175"/>
        <v>0</v>
      </c>
      <c r="K265" s="197">
        <f t="shared" si="175"/>
        <v>0</v>
      </c>
      <c r="L265" s="197">
        <f t="shared" si="175"/>
        <v>0</v>
      </c>
      <c r="M265" s="197">
        <f t="shared" si="175"/>
        <v>0</v>
      </c>
      <c r="N265" s="197">
        <f t="shared" si="175"/>
        <v>0</v>
      </c>
      <c r="O265" s="197">
        <f t="shared" si="175"/>
        <v>0</v>
      </c>
      <c r="P265" s="198">
        <f t="shared" si="175"/>
        <v>0</v>
      </c>
      <c r="Q265" s="201" t="e">
        <f t="shared" si="130"/>
        <v>#DIV/0!</v>
      </c>
      <c r="R265" s="201"/>
    </row>
    <row r="266" spans="2:18" hidden="1" x14ac:dyDescent="0.3">
      <c r="B266" s="180" t="str">
        <f t="shared" ref="B266:C269" si="176">B223</f>
        <v>School 27</v>
      </c>
      <c r="C266" s="180">
        <f t="shared" si="176"/>
        <v>0</v>
      </c>
      <c r="F266" s="197">
        <f t="shared" ref="F266:P266" si="177">F223+F178</f>
        <v>0</v>
      </c>
      <c r="G266" s="197">
        <f t="shared" si="177"/>
        <v>0</v>
      </c>
      <c r="H266" s="197">
        <f t="shared" si="177"/>
        <v>0</v>
      </c>
      <c r="I266" s="197">
        <f t="shared" si="177"/>
        <v>0</v>
      </c>
      <c r="J266" s="197">
        <f t="shared" si="177"/>
        <v>0</v>
      </c>
      <c r="K266" s="197">
        <f t="shared" si="177"/>
        <v>0</v>
      </c>
      <c r="L266" s="197">
        <f t="shared" si="177"/>
        <v>0</v>
      </c>
      <c r="M266" s="197">
        <f t="shared" si="177"/>
        <v>0</v>
      </c>
      <c r="N266" s="197">
        <f t="shared" si="177"/>
        <v>0</v>
      </c>
      <c r="O266" s="197">
        <f t="shared" si="177"/>
        <v>0</v>
      </c>
      <c r="P266" s="198">
        <f t="shared" si="177"/>
        <v>0</v>
      </c>
      <c r="Q266" s="201" t="e">
        <f t="shared" si="130"/>
        <v>#DIV/0!</v>
      </c>
      <c r="R266" s="201"/>
    </row>
    <row r="267" spans="2:18" hidden="1" x14ac:dyDescent="0.3">
      <c r="B267" s="180" t="str">
        <f t="shared" si="176"/>
        <v>School 28</v>
      </c>
      <c r="C267" s="180">
        <f t="shared" si="176"/>
        <v>0</v>
      </c>
      <c r="F267" s="197">
        <f t="shared" ref="F267:P267" si="178">F224+F179</f>
        <v>0</v>
      </c>
      <c r="G267" s="197">
        <f t="shared" si="178"/>
        <v>0</v>
      </c>
      <c r="H267" s="197">
        <f t="shared" si="178"/>
        <v>0</v>
      </c>
      <c r="I267" s="197">
        <f t="shared" si="178"/>
        <v>0</v>
      </c>
      <c r="J267" s="197">
        <f t="shared" si="178"/>
        <v>0</v>
      </c>
      <c r="K267" s="197">
        <f t="shared" si="178"/>
        <v>0</v>
      </c>
      <c r="L267" s="197">
        <f t="shared" si="178"/>
        <v>0</v>
      </c>
      <c r="M267" s="197">
        <f t="shared" si="178"/>
        <v>0</v>
      </c>
      <c r="N267" s="197">
        <f t="shared" si="178"/>
        <v>0</v>
      </c>
      <c r="O267" s="197">
        <f t="shared" si="178"/>
        <v>0</v>
      </c>
      <c r="P267" s="198">
        <f t="shared" si="178"/>
        <v>0</v>
      </c>
      <c r="Q267" s="201" t="e">
        <f t="shared" si="130"/>
        <v>#DIV/0!</v>
      </c>
      <c r="R267" s="201"/>
    </row>
    <row r="268" spans="2:18" hidden="1" x14ac:dyDescent="0.3">
      <c r="B268" s="180" t="str">
        <f t="shared" si="176"/>
        <v>School 29</v>
      </c>
      <c r="C268" s="180">
        <f t="shared" si="176"/>
        <v>0</v>
      </c>
      <c r="F268" s="197">
        <f t="shared" ref="F268:P268" si="179">F225+F180</f>
        <v>0</v>
      </c>
      <c r="G268" s="197">
        <f t="shared" si="179"/>
        <v>0</v>
      </c>
      <c r="H268" s="197">
        <f t="shared" si="179"/>
        <v>0</v>
      </c>
      <c r="I268" s="197">
        <f t="shared" si="179"/>
        <v>0</v>
      </c>
      <c r="J268" s="197">
        <f t="shared" si="179"/>
        <v>0</v>
      </c>
      <c r="K268" s="197">
        <f t="shared" si="179"/>
        <v>0</v>
      </c>
      <c r="L268" s="197">
        <f t="shared" si="179"/>
        <v>0</v>
      </c>
      <c r="M268" s="197">
        <f t="shared" si="179"/>
        <v>0</v>
      </c>
      <c r="N268" s="197">
        <f t="shared" si="179"/>
        <v>0</v>
      </c>
      <c r="O268" s="197">
        <f t="shared" si="179"/>
        <v>0</v>
      </c>
      <c r="P268" s="198">
        <f t="shared" si="179"/>
        <v>0</v>
      </c>
      <c r="Q268" s="201" t="e">
        <f t="shared" si="130"/>
        <v>#DIV/0!</v>
      </c>
      <c r="R268" s="201"/>
    </row>
    <row r="269" spans="2:18" hidden="1" x14ac:dyDescent="0.3">
      <c r="B269" s="180" t="str">
        <f t="shared" si="176"/>
        <v>School 30</v>
      </c>
      <c r="C269" s="180">
        <f t="shared" si="176"/>
        <v>0</v>
      </c>
      <c r="F269" s="197">
        <f t="shared" ref="F269:P269" si="180">F226+F181</f>
        <v>0</v>
      </c>
      <c r="G269" s="197">
        <f t="shared" si="180"/>
        <v>0</v>
      </c>
      <c r="H269" s="197">
        <f t="shared" si="180"/>
        <v>0</v>
      </c>
      <c r="I269" s="197">
        <f t="shared" si="180"/>
        <v>0</v>
      </c>
      <c r="J269" s="197">
        <f t="shared" si="180"/>
        <v>0</v>
      </c>
      <c r="K269" s="197">
        <f t="shared" si="180"/>
        <v>0</v>
      </c>
      <c r="L269" s="197">
        <f t="shared" si="180"/>
        <v>0</v>
      </c>
      <c r="M269" s="197">
        <f t="shared" si="180"/>
        <v>0</v>
      </c>
      <c r="N269" s="197">
        <f t="shared" si="180"/>
        <v>0</v>
      </c>
      <c r="O269" s="197">
        <f t="shared" si="180"/>
        <v>0</v>
      </c>
      <c r="P269" s="198">
        <f t="shared" si="180"/>
        <v>0</v>
      </c>
      <c r="Q269" s="201" t="e">
        <f t="shared" si="130"/>
        <v>#DIV/0!</v>
      </c>
      <c r="R269" s="201"/>
    </row>
    <row r="270" spans="2:18" hidden="1" x14ac:dyDescent="0.3">
      <c r="B270" s="180" t="str">
        <f t="shared" ref="B270:C270" si="181">B227</f>
        <v>School 31</v>
      </c>
      <c r="C270" s="180">
        <f t="shared" si="181"/>
        <v>0</v>
      </c>
      <c r="F270" s="197">
        <f t="shared" ref="F270:P270" si="182">F227+F182</f>
        <v>0</v>
      </c>
      <c r="G270" s="197">
        <f t="shared" si="182"/>
        <v>0</v>
      </c>
      <c r="H270" s="197">
        <f t="shared" si="182"/>
        <v>0</v>
      </c>
      <c r="I270" s="197">
        <f t="shared" si="182"/>
        <v>0</v>
      </c>
      <c r="J270" s="197">
        <f t="shared" si="182"/>
        <v>0</v>
      </c>
      <c r="K270" s="197">
        <f t="shared" si="182"/>
        <v>0</v>
      </c>
      <c r="L270" s="197">
        <f t="shared" si="182"/>
        <v>0</v>
      </c>
      <c r="M270" s="197">
        <f t="shared" si="182"/>
        <v>0</v>
      </c>
      <c r="N270" s="197">
        <f t="shared" si="182"/>
        <v>0</v>
      </c>
      <c r="O270" s="197">
        <f t="shared" si="182"/>
        <v>0</v>
      </c>
      <c r="P270" s="198">
        <f t="shared" si="182"/>
        <v>0</v>
      </c>
      <c r="Q270" s="201" t="e">
        <f t="shared" ref="Q270:Q279" si="183">P270/10/C270</f>
        <v>#DIV/0!</v>
      </c>
      <c r="R270" s="201"/>
    </row>
    <row r="271" spans="2:18" hidden="1" x14ac:dyDescent="0.3">
      <c r="B271" s="180" t="str">
        <f t="shared" ref="B271:C271" si="184">B228</f>
        <v>School 32</v>
      </c>
      <c r="C271" s="180">
        <f t="shared" si="184"/>
        <v>0</v>
      </c>
      <c r="F271" s="197">
        <f t="shared" ref="F271:P271" si="185">F228+F183</f>
        <v>0</v>
      </c>
      <c r="G271" s="197">
        <f t="shared" si="185"/>
        <v>0</v>
      </c>
      <c r="H271" s="197">
        <f t="shared" si="185"/>
        <v>0</v>
      </c>
      <c r="I271" s="197">
        <f t="shared" si="185"/>
        <v>0</v>
      </c>
      <c r="J271" s="197">
        <f t="shared" si="185"/>
        <v>0</v>
      </c>
      <c r="K271" s="197">
        <f t="shared" si="185"/>
        <v>0</v>
      </c>
      <c r="L271" s="197">
        <f t="shared" si="185"/>
        <v>0</v>
      </c>
      <c r="M271" s="197">
        <f t="shared" si="185"/>
        <v>0</v>
      </c>
      <c r="N271" s="197">
        <f t="shared" si="185"/>
        <v>0</v>
      </c>
      <c r="O271" s="197">
        <f t="shared" si="185"/>
        <v>0</v>
      </c>
      <c r="P271" s="198">
        <f t="shared" si="185"/>
        <v>0</v>
      </c>
      <c r="Q271" s="201" t="e">
        <f t="shared" si="183"/>
        <v>#DIV/0!</v>
      </c>
      <c r="R271" s="201"/>
    </row>
    <row r="272" spans="2:18" hidden="1" x14ac:dyDescent="0.3">
      <c r="B272" s="180" t="str">
        <f t="shared" ref="B272:C272" si="186">B229</f>
        <v>School 33</v>
      </c>
      <c r="C272" s="180">
        <f t="shared" si="186"/>
        <v>0</v>
      </c>
      <c r="F272" s="197">
        <f t="shared" ref="F272:P272" si="187">F229+F184</f>
        <v>0</v>
      </c>
      <c r="G272" s="197">
        <f t="shared" si="187"/>
        <v>0</v>
      </c>
      <c r="H272" s="197">
        <f t="shared" si="187"/>
        <v>0</v>
      </c>
      <c r="I272" s="197">
        <f t="shared" si="187"/>
        <v>0</v>
      </c>
      <c r="J272" s="197">
        <f t="shared" si="187"/>
        <v>0</v>
      </c>
      <c r="K272" s="197">
        <f t="shared" si="187"/>
        <v>0</v>
      </c>
      <c r="L272" s="197">
        <f t="shared" si="187"/>
        <v>0</v>
      </c>
      <c r="M272" s="197">
        <f t="shared" si="187"/>
        <v>0</v>
      </c>
      <c r="N272" s="197">
        <f t="shared" si="187"/>
        <v>0</v>
      </c>
      <c r="O272" s="197">
        <f t="shared" si="187"/>
        <v>0</v>
      </c>
      <c r="P272" s="198">
        <f t="shared" si="187"/>
        <v>0</v>
      </c>
      <c r="Q272" s="201" t="e">
        <f t="shared" si="183"/>
        <v>#DIV/0!</v>
      </c>
      <c r="R272" s="201"/>
    </row>
    <row r="273" spans="2:20" hidden="1" x14ac:dyDescent="0.3">
      <c r="B273" s="180" t="str">
        <f t="shared" ref="B273:C273" si="188">B230</f>
        <v>School 34</v>
      </c>
      <c r="C273" s="180">
        <f t="shared" si="188"/>
        <v>0</v>
      </c>
      <c r="F273" s="197">
        <f t="shared" ref="F273:P273" si="189">F230+F185</f>
        <v>0</v>
      </c>
      <c r="G273" s="197">
        <f t="shared" si="189"/>
        <v>0</v>
      </c>
      <c r="H273" s="197">
        <f t="shared" si="189"/>
        <v>0</v>
      </c>
      <c r="I273" s="197">
        <f t="shared" si="189"/>
        <v>0</v>
      </c>
      <c r="J273" s="197">
        <f t="shared" si="189"/>
        <v>0</v>
      </c>
      <c r="K273" s="197">
        <f t="shared" si="189"/>
        <v>0</v>
      </c>
      <c r="L273" s="197">
        <f t="shared" si="189"/>
        <v>0</v>
      </c>
      <c r="M273" s="197">
        <f t="shared" si="189"/>
        <v>0</v>
      </c>
      <c r="N273" s="197">
        <f t="shared" si="189"/>
        <v>0</v>
      </c>
      <c r="O273" s="197">
        <f t="shared" si="189"/>
        <v>0</v>
      </c>
      <c r="P273" s="198">
        <f t="shared" si="189"/>
        <v>0</v>
      </c>
      <c r="Q273" s="201" t="e">
        <f t="shared" si="183"/>
        <v>#DIV/0!</v>
      </c>
      <c r="R273" s="201"/>
    </row>
    <row r="274" spans="2:20" hidden="1" x14ac:dyDescent="0.3">
      <c r="B274" s="180" t="str">
        <f t="shared" ref="B274:C274" si="190">B231</f>
        <v>School 35</v>
      </c>
      <c r="C274" s="180">
        <f t="shared" si="190"/>
        <v>0</v>
      </c>
      <c r="F274" s="197">
        <f t="shared" ref="F274:P274" si="191">F231+F186</f>
        <v>0</v>
      </c>
      <c r="G274" s="197">
        <f t="shared" si="191"/>
        <v>0</v>
      </c>
      <c r="H274" s="197">
        <f t="shared" si="191"/>
        <v>0</v>
      </c>
      <c r="I274" s="197">
        <f t="shared" si="191"/>
        <v>0</v>
      </c>
      <c r="J274" s="197">
        <f t="shared" si="191"/>
        <v>0</v>
      </c>
      <c r="K274" s="197">
        <f t="shared" si="191"/>
        <v>0</v>
      </c>
      <c r="L274" s="197">
        <f t="shared" si="191"/>
        <v>0</v>
      </c>
      <c r="M274" s="197">
        <f t="shared" si="191"/>
        <v>0</v>
      </c>
      <c r="N274" s="197">
        <f t="shared" si="191"/>
        <v>0</v>
      </c>
      <c r="O274" s="197">
        <f t="shared" si="191"/>
        <v>0</v>
      </c>
      <c r="P274" s="198">
        <f t="shared" si="191"/>
        <v>0</v>
      </c>
      <c r="Q274" s="201" t="e">
        <f t="shared" si="183"/>
        <v>#DIV/0!</v>
      </c>
      <c r="R274" s="201"/>
    </row>
    <row r="275" spans="2:20" hidden="1" x14ac:dyDescent="0.3">
      <c r="B275" s="180" t="str">
        <f t="shared" ref="B275:C275" si="192">B232</f>
        <v>School 36</v>
      </c>
      <c r="C275" s="180">
        <f t="shared" si="192"/>
        <v>0</v>
      </c>
      <c r="F275" s="197">
        <f t="shared" ref="F275:P275" si="193">F232+F187</f>
        <v>0</v>
      </c>
      <c r="G275" s="197">
        <f t="shared" si="193"/>
        <v>0</v>
      </c>
      <c r="H275" s="197">
        <f t="shared" si="193"/>
        <v>0</v>
      </c>
      <c r="I275" s="197">
        <f t="shared" si="193"/>
        <v>0</v>
      </c>
      <c r="J275" s="197">
        <f t="shared" si="193"/>
        <v>0</v>
      </c>
      <c r="K275" s="197">
        <f t="shared" si="193"/>
        <v>0</v>
      </c>
      <c r="L275" s="197">
        <f t="shared" si="193"/>
        <v>0</v>
      </c>
      <c r="M275" s="197">
        <f t="shared" si="193"/>
        <v>0</v>
      </c>
      <c r="N275" s="197">
        <f t="shared" si="193"/>
        <v>0</v>
      </c>
      <c r="O275" s="197">
        <f t="shared" si="193"/>
        <v>0</v>
      </c>
      <c r="P275" s="198">
        <f t="shared" si="193"/>
        <v>0</v>
      </c>
      <c r="Q275" s="201" t="e">
        <f t="shared" si="183"/>
        <v>#DIV/0!</v>
      </c>
      <c r="R275" s="201"/>
    </row>
    <row r="276" spans="2:20" hidden="1" x14ac:dyDescent="0.3">
      <c r="B276" s="180" t="str">
        <f t="shared" ref="B276:C276" si="194">B233</f>
        <v>School 37</v>
      </c>
      <c r="C276" s="180">
        <f t="shared" si="194"/>
        <v>0</v>
      </c>
      <c r="F276" s="197">
        <f t="shared" ref="F276:P276" si="195">F233+F188</f>
        <v>0</v>
      </c>
      <c r="G276" s="197">
        <f t="shared" si="195"/>
        <v>0</v>
      </c>
      <c r="H276" s="197">
        <f t="shared" si="195"/>
        <v>0</v>
      </c>
      <c r="I276" s="197">
        <f t="shared" si="195"/>
        <v>0</v>
      </c>
      <c r="J276" s="197">
        <f t="shared" si="195"/>
        <v>0</v>
      </c>
      <c r="K276" s="197">
        <f t="shared" si="195"/>
        <v>0</v>
      </c>
      <c r="L276" s="197">
        <f t="shared" si="195"/>
        <v>0</v>
      </c>
      <c r="M276" s="197">
        <f t="shared" si="195"/>
        <v>0</v>
      </c>
      <c r="N276" s="197">
        <f t="shared" si="195"/>
        <v>0</v>
      </c>
      <c r="O276" s="197">
        <f t="shared" si="195"/>
        <v>0</v>
      </c>
      <c r="P276" s="198">
        <f t="shared" si="195"/>
        <v>0</v>
      </c>
      <c r="Q276" s="201" t="e">
        <f t="shared" si="183"/>
        <v>#DIV/0!</v>
      </c>
      <c r="R276" s="201"/>
    </row>
    <row r="277" spans="2:20" hidden="1" x14ac:dyDescent="0.3">
      <c r="B277" s="180" t="str">
        <f t="shared" ref="B277:C277" si="196">B234</f>
        <v>School 38</v>
      </c>
      <c r="C277" s="180">
        <f t="shared" si="196"/>
        <v>0</v>
      </c>
      <c r="F277" s="197">
        <f t="shared" ref="F277:P277" si="197">F234+F189</f>
        <v>0</v>
      </c>
      <c r="G277" s="197">
        <f t="shared" si="197"/>
        <v>0</v>
      </c>
      <c r="H277" s="197">
        <f t="shared" si="197"/>
        <v>0</v>
      </c>
      <c r="I277" s="197">
        <f t="shared" si="197"/>
        <v>0</v>
      </c>
      <c r="J277" s="197">
        <f t="shared" si="197"/>
        <v>0</v>
      </c>
      <c r="K277" s="197">
        <f t="shared" si="197"/>
        <v>0</v>
      </c>
      <c r="L277" s="197">
        <f t="shared" si="197"/>
        <v>0</v>
      </c>
      <c r="M277" s="197">
        <f t="shared" si="197"/>
        <v>0</v>
      </c>
      <c r="N277" s="197">
        <f t="shared" si="197"/>
        <v>0</v>
      </c>
      <c r="O277" s="197">
        <f t="shared" si="197"/>
        <v>0</v>
      </c>
      <c r="P277" s="198">
        <f t="shared" si="197"/>
        <v>0</v>
      </c>
      <c r="Q277" s="201" t="e">
        <f t="shared" si="183"/>
        <v>#DIV/0!</v>
      </c>
      <c r="R277" s="201"/>
    </row>
    <row r="278" spans="2:20" hidden="1" x14ac:dyDescent="0.3">
      <c r="B278" s="180" t="str">
        <f t="shared" ref="B278:C278" si="198">B235</f>
        <v>School 39</v>
      </c>
      <c r="C278" s="180">
        <f t="shared" si="198"/>
        <v>0</v>
      </c>
      <c r="F278" s="197">
        <f t="shared" ref="F278:P278" si="199">F235+F190</f>
        <v>0</v>
      </c>
      <c r="G278" s="197">
        <f t="shared" si="199"/>
        <v>0</v>
      </c>
      <c r="H278" s="197">
        <f t="shared" si="199"/>
        <v>0</v>
      </c>
      <c r="I278" s="197">
        <f t="shared" si="199"/>
        <v>0</v>
      </c>
      <c r="J278" s="197">
        <f t="shared" si="199"/>
        <v>0</v>
      </c>
      <c r="K278" s="197">
        <f t="shared" si="199"/>
        <v>0</v>
      </c>
      <c r="L278" s="197">
        <f t="shared" si="199"/>
        <v>0</v>
      </c>
      <c r="M278" s="197">
        <f t="shared" si="199"/>
        <v>0</v>
      </c>
      <c r="N278" s="197">
        <f t="shared" si="199"/>
        <v>0</v>
      </c>
      <c r="O278" s="197">
        <f t="shared" si="199"/>
        <v>0</v>
      </c>
      <c r="P278" s="198">
        <f t="shared" si="199"/>
        <v>0</v>
      </c>
      <c r="Q278" s="201" t="e">
        <f t="shared" si="183"/>
        <v>#DIV/0!</v>
      </c>
      <c r="R278" s="201"/>
    </row>
    <row r="279" spans="2:20" hidden="1" x14ac:dyDescent="0.3">
      <c r="B279" s="180" t="str">
        <f t="shared" ref="B279:C279" si="200">B236</f>
        <v>School 40</v>
      </c>
      <c r="C279" s="180">
        <f t="shared" si="200"/>
        <v>0</v>
      </c>
      <c r="F279" s="197">
        <f t="shared" ref="F279:P279" si="201">F236+F191</f>
        <v>0</v>
      </c>
      <c r="G279" s="197">
        <f t="shared" si="201"/>
        <v>0</v>
      </c>
      <c r="H279" s="197">
        <f t="shared" si="201"/>
        <v>0</v>
      </c>
      <c r="I279" s="197">
        <f t="shared" si="201"/>
        <v>0</v>
      </c>
      <c r="J279" s="197">
        <f t="shared" si="201"/>
        <v>0</v>
      </c>
      <c r="K279" s="197">
        <f t="shared" si="201"/>
        <v>0</v>
      </c>
      <c r="L279" s="197">
        <f t="shared" si="201"/>
        <v>0</v>
      </c>
      <c r="M279" s="197">
        <f t="shared" si="201"/>
        <v>0</v>
      </c>
      <c r="N279" s="197">
        <f t="shared" si="201"/>
        <v>0</v>
      </c>
      <c r="O279" s="197">
        <f t="shared" si="201"/>
        <v>0</v>
      </c>
      <c r="P279" s="198">
        <f t="shared" si="201"/>
        <v>0</v>
      </c>
      <c r="Q279" s="201" t="e">
        <f t="shared" si="183"/>
        <v>#DIV/0!</v>
      </c>
      <c r="R279" s="201"/>
    </row>
    <row r="280" spans="2:20" hidden="1" x14ac:dyDescent="0.3">
      <c r="F280" s="197"/>
      <c r="G280" s="197"/>
      <c r="H280" s="197"/>
      <c r="I280" s="197"/>
      <c r="J280" s="197"/>
      <c r="K280" s="197"/>
      <c r="L280" s="197"/>
      <c r="M280" s="197"/>
      <c r="N280" s="197"/>
      <c r="O280" s="197"/>
      <c r="P280" s="198">
        <f>SUM(P240:P279)</f>
        <v>504125.25815643242</v>
      </c>
      <c r="Q280" s="201"/>
      <c r="R280" s="201"/>
    </row>
    <row r="281" spans="2:20" hidden="1" x14ac:dyDescent="0.3">
      <c r="B281" s="212"/>
      <c r="C281" s="212"/>
      <c r="D281" s="212"/>
      <c r="E281" s="247"/>
      <c r="F281" s="213"/>
      <c r="G281" s="213"/>
      <c r="H281" s="213"/>
      <c r="I281" s="213"/>
      <c r="J281" s="213"/>
      <c r="K281" s="213"/>
      <c r="L281" s="213"/>
      <c r="M281" s="213"/>
      <c r="N281" s="213"/>
      <c r="O281" s="213"/>
      <c r="P281" s="214"/>
      <c r="Q281" s="215"/>
      <c r="R281" s="215"/>
    </row>
    <row r="282" spans="2:20" hidden="1" x14ac:dyDescent="0.3">
      <c r="B282" s="211" t="s">
        <v>135</v>
      </c>
    </row>
    <row r="283" spans="2:20" hidden="1" x14ac:dyDescent="0.3">
      <c r="F283" s="180" t="str">
        <f>B7</f>
        <v>Onderhoud-binnenkant</v>
      </c>
    </row>
    <row r="284" spans="2:20" hidden="1" x14ac:dyDescent="0.3">
      <c r="B284" s="180" t="str">
        <f t="shared" ref="B284:C303" si="202">B8</f>
        <v>Naam school :</v>
      </c>
      <c r="C284" s="180" t="str">
        <f t="shared" si="202"/>
        <v>Capaciteit</v>
      </c>
      <c r="F284" s="180">
        <f t="shared" ref="F284:Q284" si="203">F8</f>
        <v>2015</v>
      </c>
      <c r="G284" s="180">
        <f t="shared" si="203"/>
        <v>2016</v>
      </c>
      <c r="H284" s="180">
        <f t="shared" si="203"/>
        <v>2017</v>
      </c>
      <c r="I284" s="180">
        <f t="shared" si="203"/>
        <v>2018</v>
      </c>
      <c r="J284" s="180">
        <f t="shared" si="203"/>
        <v>2019</v>
      </c>
      <c r="K284" s="180">
        <f t="shared" si="203"/>
        <v>2020</v>
      </c>
      <c r="L284" s="180">
        <f t="shared" si="203"/>
        <v>2021</v>
      </c>
      <c r="M284" s="180">
        <f t="shared" si="203"/>
        <v>2022</v>
      </c>
      <c r="N284" s="180">
        <f t="shared" si="203"/>
        <v>2023</v>
      </c>
      <c r="O284" s="180">
        <f t="shared" si="203"/>
        <v>2024</v>
      </c>
      <c r="P284" s="180" t="str">
        <f t="shared" si="203"/>
        <v>Totaal</v>
      </c>
      <c r="Q284" s="180" t="str">
        <f t="shared" si="203"/>
        <v>€ /m² /jaar</v>
      </c>
      <c r="R284" s="180"/>
    </row>
    <row r="285" spans="2:20" hidden="1" x14ac:dyDescent="0.3">
      <c r="B285" s="180" t="str">
        <f t="shared" si="202"/>
        <v>De Groene Vlinder</v>
      </c>
      <c r="C285" s="180">
        <f t="shared" si="202"/>
        <v>1455</v>
      </c>
      <c r="F285" s="197">
        <f t="shared" ref="F285:Q285" si="204">IF($F$2=$W$2,F152,F9)</f>
        <v>14632</v>
      </c>
      <c r="G285" s="197">
        <f t="shared" si="204"/>
        <v>468</v>
      </c>
      <c r="H285" s="197">
        <f t="shared" si="204"/>
        <v>32126</v>
      </c>
      <c r="I285" s="197">
        <f t="shared" si="204"/>
        <v>87236</v>
      </c>
      <c r="J285" s="197">
        <f t="shared" si="204"/>
        <v>4218</v>
      </c>
      <c r="K285" s="197">
        <f t="shared" si="204"/>
        <v>556</v>
      </c>
      <c r="L285" s="197">
        <f t="shared" si="204"/>
        <v>580</v>
      </c>
      <c r="M285" s="197">
        <f t="shared" si="204"/>
        <v>19114</v>
      </c>
      <c r="N285" s="197">
        <f t="shared" si="204"/>
        <v>5432</v>
      </c>
      <c r="O285" s="197">
        <f t="shared" si="204"/>
        <v>46322</v>
      </c>
      <c r="P285" s="197">
        <f t="shared" si="204"/>
        <v>210684</v>
      </c>
      <c r="Q285" s="199">
        <f t="shared" si="204"/>
        <v>14.48</v>
      </c>
      <c r="R285" s="199"/>
      <c r="S285" s="44" t="str">
        <f>B285</f>
        <v>De Groene Vlinder</v>
      </c>
      <c r="T285" s="224">
        <f>-P285</f>
        <v>-210684</v>
      </c>
    </row>
    <row r="286" spans="2:20" hidden="1" x14ac:dyDescent="0.3">
      <c r="B286" s="180" t="str">
        <f t="shared" si="202"/>
        <v>School 2</v>
      </c>
      <c r="C286" s="180">
        <f t="shared" si="202"/>
        <v>0</v>
      </c>
      <c r="F286" s="197">
        <f t="shared" ref="F286:Q286" si="205">IF($F$2=$W$2,F153,F10)</f>
        <v>0</v>
      </c>
      <c r="G286" s="197">
        <f t="shared" si="205"/>
        <v>0</v>
      </c>
      <c r="H286" s="197">
        <f t="shared" si="205"/>
        <v>0</v>
      </c>
      <c r="I286" s="197">
        <f t="shared" si="205"/>
        <v>0</v>
      </c>
      <c r="J286" s="197">
        <f t="shared" si="205"/>
        <v>0</v>
      </c>
      <c r="K286" s="197">
        <f t="shared" si="205"/>
        <v>0</v>
      </c>
      <c r="L286" s="197">
        <f t="shared" si="205"/>
        <v>0</v>
      </c>
      <c r="M286" s="197">
        <f t="shared" si="205"/>
        <v>0</v>
      </c>
      <c r="N286" s="197">
        <f t="shared" si="205"/>
        <v>0</v>
      </c>
      <c r="O286" s="197">
        <f t="shared" si="205"/>
        <v>0</v>
      </c>
      <c r="P286" s="197">
        <f t="shared" si="205"/>
        <v>0</v>
      </c>
      <c r="Q286" s="199" t="e">
        <f t="shared" si="205"/>
        <v>#DIV/0!</v>
      </c>
      <c r="R286" s="199"/>
      <c r="S286" s="44" t="str">
        <f t="shared" ref="S286:S294" si="206">B286</f>
        <v>School 2</v>
      </c>
      <c r="T286" s="224">
        <f t="shared" ref="T286:T294" si="207">-P286</f>
        <v>0</v>
      </c>
    </row>
    <row r="287" spans="2:20" hidden="1" x14ac:dyDescent="0.3">
      <c r="B287" s="180" t="str">
        <f t="shared" si="202"/>
        <v>School 3</v>
      </c>
      <c r="C287" s="180">
        <f t="shared" si="202"/>
        <v>0</v>
      </c>
      <c r="F287" s="197">
        <f t="shared" ref="F287:Q287" si="208">IF($F$2=$W$2,F154,F11)</f>
        <v>0</v>
      </c>
      <c r="G287" s="197">
        <f t="shared" si="208"/>
        <v>0</v>
      </c>
      <c r="H287" s="197">
        <f t="shared" si="208"/>
        <v>0</v>
      </c>
      <c r="I287" s="197">
        <f t="shared" si="208"/>
        <v>0</v>
      </c>
      <c r="J287" s="197">
        <f t="shared" si="208"/>
        <v>0</v>
      </c>
      <c r="K287" s="197">
        <f t="shared" si="208"/>
        <v>0</v>
      </c>
      <c r="L287" s="197">
        <f t="shared" si="208"/>
        <v>0</v>
      </c>
      <c r="M287" s="197">
        <f t="shared" si="208"/>
        <v>0</v>
      </c>
      <c r="N287" s="197">
        <f t="shared" si="208"/>
        <v>0</v>
      </c>
      <c r="O287" s="197">
        <f t="shared" si="208"/>
        <v>0</v>
      </c>
      <c r="P287" s="197">
        <f t="shared" si="208"/>
        <v>0</v>
      </c>
      <c r="Q287" s="199" t="e">
        <f t="shared" si="208"/>
        <v>#DIV/0!</v>
      </c>
      <c r="R287" s="199"/>
      <c r="S287" s="44" t="str">
        <f t="shared" si="206"/>
        <v>School 3</v>
      </c>
      <c r="T287" s="224">
        <f t="shared" si="207"/>
        <v>0</v>
      </c>
    </row>
    <row r="288" spans="2:20" hidden="1" x14ac:dyDescent="0.3">
      <c r="B288" s="180" t="str">
        <f t="shared" si="202"/>
        <v>School 4</v>
      </c>
      <c r="C288" s="180">
        <f t="shared" si="202"/>
        <v>0</v>
      </c>
      <c r="F288" s="197">
        <f t="shared" ref="F288:Q288" si="209">IF($F$2=$W$2,F155,F12)</f>
        <v>0</v>
      </c>
      <c r="G288" s="197">
        <f t="shared" si="209"/>
        <v>0</v>
      </c>
      <c r="H288" s="197">
        <f t="shared" si="209"/>
        <v>0</v>
      </c>
      <c r="I288" s="197">
        <f t="shared" si="209"/>
        <v>0</v>
      </c>
      <c r="J288" s="197">
        <f t="shared" si="209"/>
        <v>0</v>
      </c>
      <c r="K288" s="197">
        <f t="shared" si="209"/>
        <v>0</v>
      </c>
      <c r="L288" s="197">
        <f t="shared" si="209"/>
        <v>0</v>
      </c>
      <c r="M288" s="197">
        <f t="shared" si="209"/>
        <v>0</v>
      </c>
      <c r="N288" s="197">
        <f t="shared" si="209"/>
        <v>0</v>
      </c>
      <c r="O288" s="197">
        <f t="shared" si="209"/>
        <v>0</v>
      </c>
      <c r="P288" s="197">
        <f t="shared" si="209"/>
        <v>0</v>
      </c>
      <c r="Q288" s="199" t="e">
        <f t="shared" si="209"/>
        <v>#DIV/0!</v>
      </c>
      <c r="R288" s="199"/>
      <c r="S288" s="44" t="str">
        <f t="shared" si="206"/>
        <v>School 4</v>
      </c>
      <c r="T288" s="224">
        <f t="shared" si="207"/>
        <v>0</v>
      </c>
    </row>
    <row r="289" spans="2:20" hidden="1" x14ac:dyDescent="0.3">
      <c r="B289" s="180" t="str">
        <f t="shared" si="202"/>
        <v>School 5</v>
      </c>
      <c r="C289" s="180">
        <f t="shared" si="202"/>
        <v>0</v>
      </c>
      <c r="F289" s="197">
        <f t="shared" ref="F289:Q289" si="210">IF($F$2=$W$2,F156,F13)</f>
        <v>0</v>
      </c>
      <c r="G289" s="197">
        <f t="shared" si="210"/>
        <v>0</v>
      </c>
      <c r="H289" s="197">
        <f t="shared" si="210"/>
        <v>0</v>
      </c>
      <c r="I289" s="197">
        <f t="shared" si="210"/>
        <v>0</v>
      </c>
      <c r="J289" s="197">
        <f t="shared" si="210"/>
        <v>0</v>
      </c>
      <c r="K289" s="197">
        <f t="shared" si="210"/>
        <v>0</v>
      </c>
      <c r="L289" s="197">
        <f t="shared" si="210"/>
        <v>0</v>
      </c>
      <c r="M289" s="197">
        <f t="shared" si="210"/>
        <v>0</v>
      </c>
      <c r="N289" s="197">
        <f t="shared" si="210"/>
        <v>0</v>
      </c>
      <c r="O289" s="197">
        <f t="shared" si="210"/>
        <v>0</v>
      </c>
      <c r="P289" s="197">
        <f t="shared" si="210"/>
        <v>0</v>
      </c>
      <c r="Q289" s="199" t="e">
        <f t="shared" si="210"/>
        <v>#DIV/0!</v>
      </c>
      <c r="R289" s="199"/>
      <c r="S289" s="44" t="str">
        <f t="shared" si="206"/>
        <v>School 5</v>
      </c>
      <c r="T289" s="224">
        <f t="shared" si="207"/>
        <v>0</v>
      </c>
    </row>
    <row r="290" spans="2:20" hidden="1" x14ac:dyDescent="0.3">
      <c r="B290" s="180" t="str">
        <f t="shared" si="202"/>
        <v>School 6</v>
      </c>
      <c r="C290" s="180">
        <f t="shared" si="202"/>
        <v>0</v>
      </c>
      <c r="F290" s="197">
        <f t="shared" ref="F290:Q290" si="211">IF($F$2=$W$2,F157,F14)</f>
        <v>0</v>
      </c>
      <c r="G290" s="197">
        <f t="shared" si="211"/>
        <v>0</v>
      </c>
      <c r="H290" s="197">
        <f t="shared" si="211"/>
        <v>0</v>
      </c>
      <c r="I290" s="197">
        <f t="shared" si="211"/>
        <v>0</v>
      </c>
      <c r="J290" s="197">
        <f t="shared" si="211"/>
        <v>0</v>
      </c>
      <c r="K290" s="197">
        <f t="shared" si="211"/>
        <v>0</v>
      </c>
      <c r="L290" s="197">
        <f t="shared" si="211"/>
        <v>0</v>
      </c>
      <c r="M290" s="197">
        <f t="shared" si="211"/>
        <v>0</v>
      </c>
      <c r="N290" s="197">
        <f t="shared" si="211"/>
        <v>0</v>
      </c>
      <c r="O290" s="197">
        <f t="shared" si="211"/>
        <v>0</v>
      </c>
      <c r="P290" s="197">
        <f t="shared" si="211"/>
        <v>0</v>
      </c>
      <c r="Q290" s="199" t="e">
        <f t="shared" si="211"/>
        <v>#DIV/0!</v>
      </c>
      <c r="R290" s="199"/>
      <c r="S290" s="44" t="str">
        <f t="shared" si="206"/>
        <v>School 6</v>
      </c>
      <c r="T290" s="224">
        <f t="shared" si="207"/>
        <v>0</v>
      </c>
    </row>
    <row r="291" spans="2:20" hidden="1" x14ac:dyDescent="0.3">
      <c r="B291" s="180" t="str">
        <f t="shared" si="202"/>
        <v>School 7</v>
      </c>
      <c r="C291" s="180">
        <f t="shared" si="202"/>
        <v>0</v>
      </c>
      <c r="F291" s="197">
        <f t="shared" ref="F291:Q291" si="212">IF($F$2=$W$2,F158,F15)</f>
        <v>0</v>
      </c>
      <c r="G291" s="197">
        <f t="shared" si="212"/>
        <v>0</v>
      </c>
      <c r="H291" s="197">
        <f t="shared" si="212"/>
        <v>0</v>
      </c>
      <c r="I291" s="197">
        <f t="shared" si="212"/>
        <v>0</v>
      </c>
      <c r="J291" s="197">
        <f t="shared" si="212"/>
        <v>0</v>
      </c>
      <c r="K291" s="197">
        <f t="shared" si="212"/>
        <v>0</v>
      </c>
      <c r="L291" s="197">
        <f t="shared" si="212"/>
        <v>0</v>
      </c>
      <c r="M291" s="197">
        <f t="shared" si="212"/>
        <v>0</v>
      </c>
      <c r="N291" s="197">
        <f t="shared" si="212"/>
        <v>0</v>
      </c>
      <c r="O291" s="197">
        <f t="shared" si="212"/>
        <v>0</v>
      </c>
      <c r="P291" s="197">
        <f t="shared" si="212"/>
        <v>0</v>
      </c>
      <c r="Q291" s="199" t="e">
        <f t="shared" si="212"/>
        <v>#DIV/0!</v>
      </c>
      <c r="R291" s="199"/>
      <c r="S291" s="44" t="str">
        <f t="shared" si="206"/>
        <v>School 7</v>
      </c>
      <c r="T291" s="224">
        <f t="shared" si="207"/>
        <v>0</v>
      </c>
    </row>
    <row r="292" spans="2:20" hidden="1" x14ac:dyDescent="0.3">
      <c r="B292" s="180" t="str">
        <f t="shared" si="202"/>
        <v>School 8</v>
      </c>
      <c r="C292" s="180">
        <f t="shared" si="202"/>
        <v>0</v>
      </c>
      <c r="F292" s="197">
        <f t="shared" ref="F292:Q292" si="213">IF($F$2=$W$2,F159,F16)</f>
        <v>0</v>
      </c>
      <c r="G292" s="197">
        <f t="shared" si="213"/>
        <v>0</v>
      </c>
      <c r="H292" s="197">
        <f t="shared" si="213"/>
        <v>0</v>
      </c>
      <c r="I292" s="197">
        <f t="shared" si="213"/>
        <v>0</v>
      </c>
      <c r="J292" s="197">
        <f t="shared" si="213"/>
        <v>0</v>
      </c>
      <c r="K292" s="197">
        <f t="shared" si="213"/>
        <v>0</v>
      </c>
      <c r="L292" s="197">
        <f t="shared" si="213"/>
        <v>0</v>
      </c>
      <c r="M292" s="197">
        <f t="shared" si="213"/>
        <v>0</v>
      </c>
      <c r="N292" s="197">
        <f t="shared" si="213"/>
        <v>0</v>
      </c>
      <c r="O292" s="197">
        <f t="shared" si="213"/>
        <v>0</v>
      </c>
      <c r="P292" s="197">
        <f t="shared" si="213"/>
        <v>0</v>
      </c>
      <c r="Q292" s="199" t="e">
        <f t="shared" si="213"/>
        <v>#DIV/0!</v>
      </c>
      <c r="R292" s="199"/>
      <c r="S292" s="44" t="str">
        <f t="shared" si="206"/>
        <v>School 8</v>
      </c>
      <c r="T292" s="224">
        <f t="shared" si="207"/>
        <v>0</v>
      </c>
    </row>
    <row r="293" spans="2:20" hidden="1" x14ac:dyDescent="0.3">
      <c r="B293" s="180" t="str">
        <f t="shared" si="202"/>
        <v>School 9</v>
      </c>
      <c r="C293" s="180">
        <f t="shared" si="202"/>
        <v>0</v>
      </c>
      <c r="F293" s="197">
        <f t="shared" ref="F293:Q293" si="214">IF($F$2=$W$2,F160,F17)</f>
        <v>0</v>
      </c>
      <c r="G293" s="197">
        <f t="shared" si="214"/>
        <v>0</v>
      </c>
      <c r="H293" s="197">
        <f t="shared" si="214"/>
        <v>0</v>
      </c>
      <c r="I293" s="197">
        <f t="shared" si="214"/>
        <v>0</v>
      </c>
      <c r="J293" s="197">
        <f t="shared" si="214"/>
        <v>0</v>
      </c>
      <c r="K293" s="197">
        <f t="shared" si="214"/>
        <v>0</v>
      </c>
      <c r="L293" s="197">
        <f t="shared" si="214"/>
        <v>0</v>
      </c>
      <c r="M293" s="197">
        <f t="shared" si="214"/>
        <v>0</v>
      </c>
      <c r="N293" s="197">
        <f t="shared" si="214"/>
        <v>0</v>
      </c>
      <c r="O293" s="197">
        <f t="shared" si="214"/>
        <v>0</v>
      </c>
      <c r="P293" s="197">
        <f t="shared" si="214"/>
        <v>0</v>
      </c>
      <c r="Q293" s="199" t="e">
        <f t="shared" si="214"/>
        <v>#DIV/0!</v>
      </c>
      <c r="R293" s="199"/>
      <c r="S293" s="44" t="str">
        <f t="shared" si="206"/>
        <v>School 9</v>
      </c>
      <c r="T293" s="224">
        <f t="shared" si="207"/>
        <v>0</v>
      </c>
    </row>
    <row r="294" spans="2:20" hidden="1" x14ac:dyDescent="0.3">
      <c r="B294" s="180" t="str">
        <f t="shared" si="202"/>
        <v>School 10</v>
      </c>
      <c r="C294" s="180">
        <f t="shared" si="202"/>
        <v>0</v>
      </c>
      <c r="F294" s="197">
        <f t="shared" ref="F294:Q294" si="215">IF($F$2=$W$2,F161,F18)</f>
        <v>0</v>
      </c>
      <c r="G294" s="197">
        <f t="shared" si="215"/>
        <v>0</v>
      </c>
      <c r="H294" s="197">
        <f t="shared" si="215"/>
        <v>0</v>
      </c>
      <c r="I294" s="197">
        <f t="shared" si="215"/>
        <v>0</v>
      </c>
      <c r="J294" s="197">
        <f t="shared" si="215"/>
        <v>0</v>
      </c>
      <c r="K294" s="197">
        <f t="shared" si="215"/>
        <v>0</v>
      </c>
      <c r="L294" s="197">
        <f t="shared" si="215"/>
        <v>0</v>
      </c>
      <c r="M294" s="197">
        <f t="shared" si="215"/>
        <v>0</v>
      </c>
      <c r="N294" s="197">
        <f t="shared" si="215"/>
        <v>0</v>
      </c>
      <c r="O294" s="197">
        <f t="shared" si="215"/>
        <v>0</v>
      </c>
      <c r="P294" s="197">
        <f t="shared" si="215"/>
        <v>0</v>
      </c>
      <c r="Q294" s="199" t="e">
        <f t="shared" si="215"/>
        <v>#DIV/0!</v>
      </c>
      <c r="R294" s="199"/>
      <c r="S294" s="44" t="str">
        <f t="shared" si="206"/>
        <v>School 10</v>
      </c>
      <c r="T294" s="224">
        <f t="shared" si="207"/>
        <v>0</v>
      </c>
    </row>
    <row r="295" spans="2:20" hidden="1" x14ac:dyDescent="0.3">
      <c r="B295" s="180" t="str">
        <f t="shared" si="202"/>
        <v>School 11</v>
      </c>
      <c r="C295" s="180">
        <f t="shared" si="202"/>
        <v>0</v>
      </c>
      <c r="F295" s="197">
        <f t="shared" ref="F295:Q295" si="216">IF($F$2=$W$2,F162,F19)</f>
        <v>0</v>
      </c>
      <c r="G295" s="197">
        <f t="shared" si="216"/>
        <v>0</v>
      </c>
      <c r="H295" s="197">
        <f t="shared" si="216"/>
        <v>0</v>
      </c>
      <c r="I295" s="197">
        <f t="shared" si="216"/>
        <v>0</v>
      </c>
      <c r="J295" s="197">
        <f t="shared" si="216"/>
        <v>0</v>
      </c>
      <c r="K295" s="197">
        <f t="shared" si="216"/>
        <v>0</v>
      </c>
      <c r="L295" s="197">
        <f t="shared" si="216"/>
        <v>0</v>
      </c>
      <c r="M295" s="197">
        <f t="shared" si="216"/>
        <v>0</v>
      </c>
      <c r="N295" s="197">
        <f t="shared" si="216"/>
        <v>0</v>
      </c>
      <c r="O295" s="197">
        <f t="shared" si="216"/>
        <v>0</v>
      </c>
      <c r="P295" s="197">
        <f t="shared" si="216"/>
        <v>0</v>
      </c>
      <c r="Q295" s="199" t="e">
        <f t="shared" si="216"/>
        <v>#DIV/0!</v>
      </c>
      <c r="R295" s="199"/>
      <c r="S295" s="44" t="str">
        <f t="shared" ref="S295:S326" si="217">B295</f>
        <v>School 11</v>
      </c>
      <c r="T295" s="224">
        <f t="shared" ref="T295:T326" si="218">-P295</f>
        <v>0</v>
      </c>
    </row>
    <row r="296" spans="2:20" hidden="1" x14ac:dyDescent="0.3">
      <c r="B296" s="180" t="str">
        <f t="shared" si="202"/>
        <v>School 12</v>
      </c>
      <c r="C296" s="180">
        <f t="shared" si="202"/>
        <v>0</v>
      </c>
      <c r="F296" s="197">
        <f t="shared" ref="F296:Q296" si="219">IF($F$2=$W$2,F163,F20)</f>
        <v>0</v>
      </c>
      <c r="G296" s="197">
        <f t="shared" si="219"/>
        <v>0</v>
      </c>
      <c r="H296" s="197">
        <f t="shared" si="219"/>
        <v>0</v>
      </c>
      <c r="I296" s="197">
        <f t="shared" si="219"/>
        <v>0</v>
      </c>
      <c r="J296" s="197">
        <f t="shared" si="219"/>
        <v>0</v>
      </c>
      <c r="K296" s="197">
        <f t="shared" si="219"/>
        <v>0</v>
      </c>
      <c r="L296" s="197">
        <f t="shared" si="219"/>
        <v>0</v>
      </c>
      <c r="M296" s="197">
        <f t="shared" si="219"/>
        <v>0</v>
      </c>
      <c r="N296" s="197">
        <f t="shared" si="219"/>
        <v>0</v>
      </c>
      <c r="O296" s="197">
        <f t="shared" si="219"/>
        <v>0</v>
      </c>
      <c r="P296" s="197">
        <f t="shared" si="219"/>
        <v>0</v>
      </c>
      <c r="Q296" s="199" t="e">
        <f t="shared" si="219"/>
        <v>#DIV/0!</v>
      </c>
      <c r="R296" s="199"/>
      <c r="S296" s="44" t="str">
        <f t="shared" si="217"/>
        <v>School 12</v>
      </c>
      <c r="T296" s="224">
        <f t="shared" si="218"/>
        <v>0</v>
      </c>
    </row>
    <row r="297" spans="2:20" hidden="1" x14ac:dyDescent="0.3">
      <c r="B297" s="180" t="str">
        <f t="shared" si="202"/>
        <v>School 13</v>
      </c>
      <c r="C297" s="180">
        <f t="shared" si="202"/>
        <v>0</v>
      </c>
      <c r="F297" s="197">
        <f t="shared" ref="F297:Q297" si="220">IF($F$2=$W$2,F164,F21)</f>
        <v>0</v>
      </c>
      <c r="G297" s="197">
        <f t="shared" si="220"/>
        <v>0</v>
      </c>
      <c r="H297" s="197">
        <f t="shared" si="220"/>
        <v>0</v>
      </c>
      <c r="I297" s="197">
        <f t="shared" si="220"/>
        <v>0</v>
      </c>
      <c r="J297" s="197">
        <f t="shared" si="220"/>
        <v>0</v>
      </c>
      <c r="K297" s="197">
        <f t="shared" si="220"/>
        <v>0</v>
      </c>
      <c r="L297" s="197">
        <f t="shared" si="220"/>
        <v>0</v>
      </c>
      <c r="M297" s="197">
        <f t="shared" si="220"/>
        <v>0</v>
      </c>
      <c r="N297" s="197">
        <f t="shared" si="220"/>
        <v>0</v>
      </c>
      <c r="O297" s="197">
        <f t="shared" si="220"/>
        <v>0</v>
      </c>
      <c r="P297" s="197">
        <f t="shared" si="220"/>
        <v>0</v>
      </c>
      <c r="Q297" s="199" t="e">
        <f t="shared" si="220"/>
        <v>#DIV/0!</v>
      </c>
      <c r="R297" s="199"/>
      <c r="S297" s="44" t="str">
        <f t="shared" si="217"/>
        <v>School 13</v>
      </c>
      <c r="T297" s="224">
        <f t="shared" si="218"/>
        <v>0</v>
      </c>
    </row>
    <row r="298" spans="2:20" hidden="1" x14ac:dyDescent="0.3">
      <c r="B298" s="180" t="str">
        <f t="shared" si="202"/>
        <v>School 14</v>
      </c>
      <c r="C298" s="180">
        <f t="shared" si="202"/>
        <v>0</v>
      </c>
      <c r="F298" s="197">
        <f t="shared" ref="F298:Q298" si="221">IF($F$2=$W$2,F165,F22)</f>
        <v>0</v>
      </c>
      <c r="G298" s="197">
        <f t="shared" si="221"/>
        <v>0</v>
      </c>
      <c r="H298" s="197">
        <f t="shared" si="221"/>
        <v>0</v>
      </c>
      <c r="I298" s="197">
        <f t="shared" si="221"/>
        <v>0</v>
      </c>
      <c r="J298" s="197">
        <f t="shared" si="221"/>
        <v>0</v>
      </c>
      <c r="K298" s="197">
        <f t="shared" si="221"/>
        <v>0</v>
      </c>
      <c r="L298" s="197">
        <f t="shared" si="221"/>
        <v>0</v>
      </c>
      <c r="M298" s="197">
        <f t="shared" si="221"/>
        <v>0</v>
      </c>
      <c r="N298" s="197">
        <f t="shared" si="221"/>
        <v>0</v>
      </c>
      <c r="O298" s="197">
        <f t="shared" si="221"/>
        <v>0</v>
      </c>
      <c r="P298" s="197">
        <f t="shared" si="221"/>
        <v>0</v>
      </c>
      <c r="Q298" s="199" t="e">
        <f t="shared" si="221"/>
        <v>#DIV/0!</v>
      </c>
      <c r="R298" s="199"/>
      <c r="S298" s="44" t="str">
        <f t="shared" si="217"/>
        <v>School 14</v>
      </c>
      <c r="T298" s="224">
        <f t="shared" si="218"/>
        <v>0</v>
      </c>
    </row>
    <row r="299" spans="2:20" hidden="1" x14ac:dyDescent="0.3">
      <c r="B299" s="180" t="str">
        <f t="shared" si="202"/>
        <v>School 15</v>
      </c>
      <c r="C299" s="180">
        <f t="shared" si="202"/>
        <v>0</v>
      </c>
      <c r="F299" s="197">
        <f t="shared" ref="F299:Q299" si="222">IF($F$2=$W$2,F166,F23)</f>
        <v>0</v>
      </c>
      <c r="G299" s="197">
        <f t="shared" si="222"/>
        <v>0</v>
      </c>
      <c r="H299" s="197">
        <f t="shared" si="222"/>
        <v>0</v>
      </c>
      <c r="I299" s="197">
        <f t="shared" si="222"/>
        <v>0</v>
      </c>
      <c r="J299" s="197">
        <f t="shared" si="222"/>
        <v>0</v>
      </c>
      <c r="K299" s="197">
        <f t="shared" si="222"/>
        <v>0</v>
      </c>
      <c r="L299" s="197">
        <f t="shared" si="222"/>
        <v>0</v>
      </c>
      <c r="M299" s="197">
        <f t="shared" si="222"/>
        <v>0</v>
      </c>
      <c r="N299" s="197">
        <f t="shared" si="222"/>
        <v>0</v>
      </c>
      <c r="O299" s="197">
        <f t="shared" si="222"/>
        <v>0</v>
      </c>
      <c r="P299" s="197">
        <f t="shared" si="222"/>
        <v>0</v>
      </c>
      <c r="Q299" s="199" t="e">
        <f t="shared" si="222"/>
        <v>#DIV/0!</v>
      </c>
      <c r="R299" s="199"/>
      <c r="S299" s="44" t="str">
        <f t="shared" si="217"/>
        <v>School 15</v>
      </c>
      <c r="T299" s="224">
        <f t="shared" si="218"/>
        <v>0</v>
      </c>
    </row>
    <row r="300" spans="2:20" hidden="1" x14ac:dyDescent="0.3">
      <c r="B300" s="180" t="str">
        <f t="shared" si="202"/>
        <v>School 16</v>
      </c>
      <c r="C300" s="180">
        <f t="shared" si="202"/>
        <v>0</v>
      </c>
      <c r="F300" s="197">
        <f t="shared" ref="F300:Q300" si="223">IF($F$2=$W$2,F167,F24)</f>
        <v>0</v>
      </c>
      <c r="G300" s="197">
        <f t="shared" si="223"/>
        <v>0</v>
      </c>
      <c r="H300" s="197">
        <f t="shared" si="223"/>
        <v>0</v>
      </c>
      <c r="I300" s="197">
        <f t="shared" si="223"/>
        <v>0</v>
      </c>
      <c r="J300" s="197">
        <f t="shared" si="223"/>
        <v>0</v>
      </c>
      <c r="K300" s="197">
        <f t="shared" si="223"/>
        <v>0</v>
      </c>
      <c r="L300" s="197">
        <f t="shared" si="223"/>
        <v>0</v>
      </c>
      <c r="M300" s="197">
        <f t="shared" si="223"/>
        <v>0</v>
      </c>
      <c r="N300" s="197">
        <f t="shared" si="223"/>
        <v>0</v>
      </c>
      <c r="O300" s="197">
        <f t="shared" si="223"/>
        <v>0</v>
      </c>
      <c r="P300" s="197">
        <f t="shared" si="223"/>
        <v>0</v>
      </c>
      <c r="Q300" s="199" t="e">
        <f t="shared" si="223"/>
        <v>#DIV/0!</v>
      </c>
      <c r="R300" s="199"/>
      <c r="S300" s="44" t="str">
        <f t="shared" si="217"/>
        <v>School 16</v>
      </c>
      <c r="T300" s="224">
        <f t="shared" si="218"/>
        <v>0</v>
      </c>
    </row>
    <row r="301" spans="2:20" hidden="1" x14ac:dyDescent="0.3">
      <c r="B301" s="180" t="str">
        <f t="shared" si="202"/>
        <v>School 17</v>
      </c>
      <c r="C301" s="180">
        <f t="shared" si="202"/>
        <v>0</v>
      </c>
      <c r="F301" s="197">
        <f t="shared" ref="F301:Q301" si="224">IF($F$2=$W$2,F168,F25)</f>
        <v>0</v>
      </c>
      <c r="G301" s="197">
        <f t="shared" si="224"/>
        <v>0</v>
      </c>
      <c r="H301" s="197">
        <f t="shared" si="224"/>
        <v>0</v>
      </c>
      <c r="I301" s="197">
        <f t="shared" si="224"/>
        <v>0</v>
      </c>
      <c r="J301" s="197">
        <f t="shared" si="224"/>
        <v>0</v>
      </c>
      <c r="K301" s="197">
        <f t="shared" si="224"/>
        <v>0</v>
      </c>
      <c r="L301" s="197">
        <f t="shared" si="224"/>
        <v>0</v>
      </c>
      <c r="M301" s="197">
        <f t="shared" si="224"/>
        <v>0</v>
      </c>
      <c r="N301" s="197">
        <f t="shared" si="224"/>
        <v>0</v>
      </c>
      <c r="O301" s="197">
        <f t="shared" si="224"/>
        <v>0</v>
      </c>
      <c r="P301" s="197">
        <f t="shared" si="224"/>
        <v>0</v>
      </c>
      <c r="Q301" s="199" t="e">
        <f t="shared" si="224"/>
        <v>#DIV/0!</v>
      </c>
      <c r="R301" s="199"/>
      <c r="S301" s="44" t="str">
        <f t="shared" si="217"/>
        <v>School 17</v>
      </c>
      <c r="T301" s="224">
        <f t="shared" si="218"/>
        <v>0</v>
      </c>
    </row>
    <row r="302" spans="2:20" hidden="1" x14ac:dyDescent="0.3">
      <c r="B302" s="180" t="str">
        <f t="shared" si="202"/>
        <v>School 18</v>
      </c>
      <c r="C302" s="180">
        <f t="shared" si="202"/>
        <v>0</v>
      </c>
      <c r="F302" s="197">
        <f t="shared" ref="F302:Q302" si="225">IF($F$2=$W$2,F169,F26)</f>
        <v>0</v>
      </c>
      <c r="G302" s="197">
        <f t="shared" si="225"/>
        <v>0</v>
      </c>
      <c r="H302" s="197">
        <f t="shared" si="225"/>
        <v>0</v>
      </c>
      <c r="I302" s="197">
        <f t="shared" si="225"/>
        <v>0</v>
      </c>
      <c r="J302" s="197">
        <f t="shared" si="225"/>
        <v>0</v>
      </c>
      <c r="K302" s="197">
        <f t="shared" si="225"/>
        <v>0</v>
      </c>
      <c r="L302" s="197">
        <f t="shared" si="225"/>
        <v>0</v>
      </c>
      <c r="M302" s="197">
        <f t="shared" si="225"/>
        <v>0</v>
      </c>
      <c r="N302" s="197">
        <f t="shared" si="225"/>
        <v>0</v>
      </c>
      <c r="O302" s="197">
        <f t="shared" si="225"/>
        <v>0</v>
      </c>
      <c r="P302" s="197">
        <f t="shared" si="225"/>
        <v>0</v>
      </c>
      <c r="Q302" s="199" t="e">
        <f t="shared" si="225"/>
        <v>#DIV/0!</v>
      </c>
      <c r="R302" s="199"/>
      <c r="S302" s="44" t="str">
        <f t="shared" si="217"/>
        <v>School 18</v>
      </c>
      <c r="T302" s="224">
        <f t="shared" si="218"/>
        <v>0</v>
      </c>
    </row>
    <row r="303" spans="2:20" hidden="1" x14ac:dyDescent="0.3">
      <c r="B303" s="180" t="str">
        <f t="shared" si="202"/>
        <v>School 19</v>
      </c>
      <c r="C303" s="180">
        <f t="shared" si="202"/>
        <v>0</v>
      </c>
      <c r="F303" s="197">
        <f t="shared" ref="F303:Q303" si="226">IF($F$2=$W$2,F170,F27)</f>
        <v>0</v>
      </c>
      <c r="G303" s="197">
        <f t="shared" si="226"/>
        <v>0</v>
      </c>
      <c r="H303" s="197">
        <f t="shared" si="226"/>
        <v>0</v>
      </c>
      <c r="I303" s="197">
        <f t="shared" si="226"/>
        <v>0</v>
      </c>
      <c r="J303" s="197">
        <f t="shared" si="226"/>
        <v>0</v>
      </c>
      <c r="K303" s="197">
        <f t="shared" si="226"/>
        <v>0</v>
      </c>
      <c r="L303" s="197">
        <f t="shared" si="226"/>
        <v>0</v>
      </c>
      <c r="M303" s="197">
        <f t="shared" si="226"/>
        <v>0</v>
      </c>
      <c r="N303" s="197">
        <f t="shared" si="226"/>
        <v>0</v>
      </c>
      <c r="O303" s="197">
        <f t="shared" si="226"/>
        <v>0</v>
      </c>
      <c r="P303" s="197">
        <f t="shared" si="226"/>
        <v>0</v>
      </c>
      <c r="Q303" s="199" t="e">
        <f t="shared" si="226"/>
        <v>#DIV/0!</v>
      </c>
      <c r="R303" s="199"/>
      <c r="S303" s="44" t="str">
        <f t="shared" si="217"/>
        <v>School 19</v>
      </c>
      <c r="T303" s="224">
        <f t="shared" si="218"/>
        <v>0</v>
      </c>
    </row>
    <row r="304" spans="2:20" hidden="1" x14ac:dyDescent="0.3">
      <c r="B304" s="180" t="str">
        <f t="shared" ref="B304:C323" si="227">B28</f>
        <v>School 20</v>
      </c>
      <c r="C304" s="180">
        <f t="shared" si="227"/>
        <v>0</v>
      </c>
      <c r="F304" s="197">
        <f t="shared" ref="F304:Q304" si="228">IF($F$2=$W$2,F171,F28)</f>
        <v>0</v>
      </c>
      <c r="G304" s="197">
        <f t="shared" si="228"/>
        <v>0</v>
      </c>
      <c r="H304" s="197">
        <f t="shared" si="228"/>
        <v>0</v>
      </c>
      <c r="I304" s="197">
        <f t="shared" si="228"/>
        <v>0</v>
      </c>
      <c r="J304" s="197">
        <f t="shared" si="228"/>
        <v>0</v>
      </c>
      <c r="K304" s="197">
        <f t="shared" si="228"/>
        <v>0</v>
      </c>
      <c r="L304" s="197">
        <f t="shared" si="228"/>
        <v>0</v>
      </c>
      <c r="M304" s="197">
        <f t="shared" si="228"/>
        <v>0</v>
      </c>
      <c r="N304" s="197">
        <f t="shared" si="228"/>
        <v>0</v>
      </c>
      <c r="O304" s="197">
        <f t="shared" si="228"/>
        <v>0</v>
      </c>
      <c r="P304" s="197">
        <f t="shared" si="228"/>
        <v>0</v>
      </c>
      <c r="Q304" s="199" t="e">
        <f t="shared" si="228"/>
        <v>#DIV/0!</v>
      </c>
      <c r="R304" s="199"/>
      <c r="S304" s="44" t="str">
        <f t="shared" si="217"/>
        <v>School 20</v>
      </c>
      <c r="T304" s="224">
        <f t="shared" si="218"/>
        <v>0</v>
      </c>
    </row>
    <row r="305" spans="2:20" hidden="1" x14ac:dyDescent="0.3">
      <c r="B305" s="180" t="str">
        <f t="shared" si="227"/>
        <v>School 21</v>
      </c>
      <c r="C305" s="180">
        <f t="shared" si="227"/>
        <v>0</v>
      </c>
      <c r="F305" s="197">
        <f t="shared" ref="F305:Q305" si="229">IF($F$2=$W$2,F172,F29)</f>
        <v>0</v>
      </c>
      <c r="G305" s="197">
        <f t="shared" si="229"/>
        <v>0</v>
      </c>
      <c r="H305" s="197">
        <f t="shared" si="229"/>
        <v>0</v>
      </c>
      <c r="I305" s="197">
        <f t="shared" si="229"/>
        <v>0</v>
      </c>
      <c r="J305" s="197">
        <f t="shared" si="229"/>
        <v>0</v>
      </c>
      <c r="K305" s="197">
        <f t="shared" si="229"/>
        <v>0</v>
      </c>
      <c r="L305" s="197">
        <f t="shared" si="229"/>
        <v>0</v>
      </c>
      <c r="M305" s="197">
        <f t="shared" si="229"/>
        <v>0</v>
      </c>
      <c r="N305" s="197">
        <f t="shared" si="229"/>
        <v>0</v>
      </c>
      <c r="O305" s="197">
        <f t="shared" si="229"/>
        <v>0</v>
      </c>
      <c r="P305" s="197">
        <f t="shared" si="229"/>
        <v>0</v>
      </c>
      <c r="Q305" s="199" t="e">
        <f t="shared" si="229"/>
        <v>#DIV/0!</v>
      </c>
      <c r="R305" s="199"/>
      <c r="S305" s="44" t="str">
        <f t="shared" si="217"/>
        <v>School 21</v>
      </c>
      <c r="T305" s="224">
        <f t="shared" si="218"/>
        <v>0</v>
      </c>
    </row>
    <row r="306" spans="2:20" hidden="1" x14ac:dyDescent="0.3">
      <c r="B306" s="180" t="str">
        <f t="shared" si="227"/>
        <v>School 22</v>
      </c>
      <c r="C306" s="180">
        <f t="shared" si="227"/>
        <v>0</v>
      </c>
      <c r="F306" s="197">
        <f t="shared" ref="F306:Q306" si="230">IF($F$2=$W$2,F173,F30)</f>
        <v>0</v>
      </c>
      <c r="G306" s="197">
        <f t="shared" si="230"/>
        <v>0</v>
      </c>
      <c r="H306" s="197">
        <f t="shared" si="230"/>
        <v>0</v>
      </c>
      <c r="I306" s="197">
        <f t="shared" si="230"/>
        <v>0</v>
      </c>
      <c r="J306" s="197">
        <f t="shared" si="230"/>
        <v>0</v>
      </c>
      <c r="K306" s="197">
        <f t="shared" si="230"/>
        <v>0</v>
      </c>
      <c r="L306" s="197">
        <f t="shared" si="230"/>
        <v>0</v>
      </c>
      <c r="M306" s="197">
        <f t="shared" si="230"/>
        <v>0</v>
      </c>
      <c r="N306" s="197">
        <f t="shared" si="230"/>
        <v>0</v>
      </c>
      <c r="O306" s="197">
        <f t="shared" si="230"/>
        <v>0</v>
      </c>
      <c r="P306" s="197">
        <f t="shared" si="230"/>
        <v>0</v>
      </c>
      <c r="Q306" s="199" t="e">
        <f t="shared" si="230"/>
        <v>#DIV/0!</v>
      </c>
      <c r="R306" s="199"/>
      <c r="S306" s="44" t="str">
        <f t="shared" si="217"/>
        <v>School 22</v>
      </c>
      <c r="T306" s="224">
        <f t="shared" si="218"/>
        <v>0</v>
      </c>
    </row>
    <row r="307" spans="2:20" hidden="1" x14ac:dyDescent="0.3">
      <c r="B307" s="180" t="str">
        <f t="shared" si="227"/>
        <v>School 23</v>
      </c>
      <c r="C307" s="180">
        <f t="shared" si="227"/>
        <v>0</v>
      </c>
      <c r="F307" s="197">
        <f t="shared" ref="F307:Q307" si="231">IF($F$2=$W$2,F174,F31)</f>
        <v>0</v>
      </c>
      <c r="G307" s="197">
        <f t="shared" si="231"/>
        <v>0</v>
      </c>
      <c r="H307" s="197">
        <f t="shared" si="231"/>
        <v>0</v>
      </c>
      <c r="I307" s="197">
        <f t="shared" si="231"/>
        <v>0</v>
      </c>
      <c r="J307" s="197">
        <f t="shared" si="231"/>
        <v>0</v>
      </c>
      <c r="K307" s="197">
        <f t="shared" si="231"/>
        <v>0</v>
      </c>
      <c r="L307" s="197">
        <f t="shared" si="231"/>
        <v>0</v>
      </c>
      <c r="M307" s="197">
        <f t="shared" si="231"/>
        <v>0</v>
      </c>
      <c r="N307" s="197">
        <f t="shared" si="231"/>
        <v>0</v>
      </c>
      <c r="O307" s="197">
        <f t="shared" si="231"/>
        <v>0</v>
      </c>
      <c r="P307" s="197">
        <f t="shared" si="231"/>
        <v>0</v>
      </c>
      <c r="Q307" s="199" t="e">
        <f t="shared" si="231"/>
        <v>#DIV/0!</v>
      </c>
      <c r="R307" s="199"/>
      <c r="S307" s="44" t="str">
        <f t="shared" si="217"/>
        <v>School 23</v>
      </c>
      <c r="T307" s="224">
        <f t="shared" si="218"/>
        <v>0</v>
      </c>
    </row>
    <row r="308" spans="2:20" hidden="1" x14ac:dyDescent="0.3">
      <c r="B308" s="180" t="str">
        <f t="shared" si="227"/>
        <v>School 24</v>
      </c>
      <c r="C308" s="180">
        <f t="shared" si="227"/>
        <v>0</v>
      </c>
      <c r="F308" s="197">
        <f t="shared" ref="F308:Q308" si="232">IF($F$2=$W$2,F175,F32)</f>
        <v>0</v>
      </c>
      <c r="G308" s="197">
        <f t="shared" si="232"/>
        <v>0</v>
      </c>
      <c r="H308" s="197">
        <f t="shared" si="232"/>
        <v>0</v>
      </c>
      <c r="I308" s="197">
        <f t="shared" si="232"/>
        <v>0</v>
      </c>
      <c r="J308" s="197">
        <f t="shared" si="232"/>
        <v>0</v>
      </c>
      <c r="K308" s="197">
        <f t="shared" si="232"/>
        <v>0</v>
      </c>
      <c r="L308" s="197">
        <f t="shared" si="232"/>
        <v>0</v>
      </c>
      <c r="M308" s="197">
        <f t="shared" si="232"/>
        <v>0</v>
      </c>
      <c r="N308" s="197">
        <f t="shared" si="232"/>
        <v>0</v>
      </c>
      <c r="O308" s="197">
        <f t="shared" si="232"/>
        <v>0</v>
      </c>
      <c r="P308" s="197">
        <f t="shared" si="232"/>
        <v>0</v>
      </c>
      <c r="Q308" s="199" t="e">
        <f t="shared" si="232"/>
        <v>#DIV/0!</v>
      </c>
      <c r="R308" s="199"/>
      <c r="S308" s="44" t="str">
        <f t="shared" si="217"/>
        <v>School 24</v>
      </c>
      <c r="T308" s="224">
        <f t="shared" si="218"/>
        <v>0</v>
      </c>
    </row>
    <row r="309" spans="2:20" hidden="1" x14ac:dyDescent="0.3">
      <c r="B309" s="180" t="str">
        <f t="shared" si="227"/>
        <v>School 25</v>
      </c>
      <c r="C309" s="180">
        <f t="shared" si="227"/>
        <v>0</v>
      </c>
      <c r="F309" s="197">
        <f t="shared" ref="F309:Q309" si="233">IF($F$2=$W$2,F176,F33)</f>
        <v>0</v>
      </c>
      <c r="G309" s="197">
        <f t="shared" si="233"/>
        <v>0</v>
      </c>
      <c r="H309" s="197">
        <f t="shared" si="233"/>
        <v>0</v>
      </c>
      <c r="I309" s="197">
        <f t="shared" si="233"/>
        <v>0</v>
      </c>
      <c r="J309" s="197">
        <f t="shared" si="233"/>
        <v>0</v>
      </c>
      <c r="K309" s="197">
        <f t="shared" si="233"/>
        <v>0</v>
      </c>
      <c r="L309" s="197">
        <f t="shared" si="233"/>
        <v>0</v>
      </c>
      <c r="M309" s="197">
        <f t="shared" si="233"/>
        <v>0</v>
      </c>
      <c r="N309" s="197">
        <f t="shared" si="233"/>
        <v>0</v>
      </c>
      <c r="O309" s="197">
        <f t="shared" si="233"/>
        <v>0</v>
      </c>
      <c r="P309" s="197">
        <f t="shared" si="233"/>
        <v>0</v>
      </c>
      <c r="Q309" s="199" t="e">
        <f t="shared" si="233"/>
        <v>#DIV/0!</v>
      </c>
      <c r="R309" s="199"/>
      <c r="S309" s="44" t="str">
        <f t="shared" si="217"/>
        <v>School 25</v>
      </c>
      <c r="T309" s="224">
        <f t="shared" si="218"/>
        <v>0</v>
      </c>
    </row>
    <row r="310" spans="2:20" hidden="1" x14ac:dyDescent="0.3">
      <c r="B310" s="180" t="str">
        <f t="shared" si="227"/>
        <v>School 26</v>
      </c>
      <c r="C310" s="180">
        <f t="shared" si="227"/>
        <v>0</v>
      </c>
      <c r="F310" s="197">
        <f t="shared" ref="F310:Q310" si="234">IF($F$2=$W$2,F177,F34)</f>
        <v>0</v>
      </c>
      <c r="G310" s="197">
        <f t="shared" si="234"/>
        <v>0</v>
      </c>
      <c r="H310" s="197">
        <f t="shared" si="234"/>
        <v>0</v>
      </c>
      <c r="I310" s="197">
        <f t="shared" si="234"/>
        <v>0</v>
      </c>
      <c r="J310" s="197">
        <f t="shared" si="234"/>
        <v>0</v>
      </c>
      <c r="K310" s="197">
        <f t="shared" si="234"/>
        <v>0</v>
      </c>
      <c r="L310" s="197">
        <f t="shared" si="234"/>
        <v>0</v>
      </c>
      <c r="M310" s="197">
        <f t="shared" si="234"/>
        <v>0</v>
      </c>
      <c r="N310" s="197">
        <f t="shared" si="234"/>
        <v>0</v>
      </c>
      <c r="O310" s="197">
        <f t="shared" si="234"/>
        <v>0</v>
      </c>
      <c r="P310" s="197">
        <f t="shared" si="234"/>
        <v>0</v>
      </c>
      <c r="Q310" s="199" t="e">
        <f t="shared" si="234"/>
        <v>#DIV/0!</v>
      </c>
      <c r="R310" s="199"/>
      <c r="S310" s="44" t="str">
        <f t="shared" si="217"/>
        <v>School 26</v>
      </c>
      <c r="T310" s="224">
        <f t="shared" si="218"/>
        <v>0</v>
      </c>
    </row>
    <row r="311" spans="2:20" hidden="1" x14ac:dyDescent="0.3">
      <c r="B311" s="180" t="str">
        <f t="shared" si="227"/>
        <v>School 27</v>
      </c>
      <c r="C311" s="180">
        <f t="shared" si="227"/>
        <v>0</v>
      </c>
      <c r="F311" s="197">
        <f t="shared" ref="F311:Q311" si="235">IF($F$2=$W$2,F178,F35)</f>
        <v>0</v>
      </c>
      <c r="G311" s="197">
        <f t="shared" si="235"/>
        <v>0</v>
      </c>
      <c r="H311" s="197">
        <f t="shared" si="235"/>
        <v>0</v>
      </c>
      <c r="I311" s="197">
        <f t="shared" si="235"/>
        <v>0</v>
      </c>
      <c r="J311" s="197">
        <f t="shared" si="235"/>
        <v>0</v>
      </c>
      <c r="K311" s="197">
        <f t="shared" si="235"/>
        <v>0</v>
      </c>
      <c r="L311" s="197">
        <f t="shared" si="235"/>
        <v>0</v>
      </c>
      <c r="M311" s="197">
        <f t="shared" si="235"/>
        <v>0</v>
      </c>
      <c r="N311" s="197">
        <f t="shared" si="235"/>
        <v>0</v>
      </c>
      <c r="O311" s="197">
        <f t="shared" si="235"/>
        <v>0</v>
      </c>
      <c r="P311" s="197">
        <f t="shared" si="235"/>
        <v>0</v>
      </c>
      <c r="Q311" s="199" t="e">
        <f t="shared" si="235"/>
        <v>#DIV/0!</v>
      </c>
      <c r="R311" s="199"/>
      <c r="S311" s="44" t="str">
        <f t="shared" si="217"/>
        <v>School 27</v>
      </c>
      <c r="T311" s="224">
        <f t="shared" si="218"/>
        <v>0</v>
      </c>
    </row>
    <row r="312" spans="2:20" hidden="1" x14ac:dyDescent="0.3">
      <c r="B312" s="180" t="str">
        <f t="shared" si="227"/>
        <v>School 28</v>
      </c>
      <c r="C312" s="180">
        <f t="shared" si="227"/>
        <v>0</v>
      </c>
      <c r="F312" s="197">
        <f t="shared" ref="F312:Q312" si="236">IF($F$2=$W$2,F179,F36)</f>
        <v>0</v>
      </c>
      <c r="G312" s="197">
        <f t="shared" si="236"/>
        <v>0</v>
      </c>
      <c r="H312" s="197">
        <f t="shared" si="236"/>
        <v>0</v>
      </c>
      <c r="I312" s="197">
        <f t="shared" si="236"/>
        <v>0</v>
      </c>
      <c r="J312" s="197">
        <f t="shared" si="236"/>
        <v>0</v>
      </c>
      <c r="K312" s="197">
        <f t="shared" si="236"/>
        <v>0</v>
      </c>
      <c r="L312" s="197">
        <f t="shared" si="236"/>
        <v>0</v>
      </c>
      <c r="M312" s="197">
        <f t="shared" si="236"/>
        <v>0</v>
      </c>
      <c r="N312" s="197">
        <f t="shared" si="236"/>
        <v>0</v>
      </c>
      <c r="O312" s="197">
        <f t="shared" si="236"/>
        <v>0</v>
      </c>
      <c r="P312" s="197">
        <f t="shared" si="236"/>
        <v>0</v>
      </c>
      <c r="Q312" s="199" t="e">
        <f t="shared" si="236"/>
        <v>#DIV/0!</v>
      </c>
      <c r="R312" s="199"/>
      <c r="S312" s="44" t="str">
        <f t="shared" si="217"/>
        <v>School 28</v>
      </c>
      <c r="T312" s="224">
        <f t="shared" si="218"/>
        <v>0</v>
      </c>
    </row>
    <row r="313" spans="2:20" hidden="1" x14ac:dyDescent="0.3">
      <c r="B313" s="180" t="str">
        <f t="shared" si="227"/>
        <v>School 29</v>
      </c>
      <c r="C313" s="180">
        <f t="shared" si="227"/>
        <v>0</v>
      </c>
      <c r="F313" s="197">
        <f t="shared" ref="F313:Q313" si="237">IF($F$2=$W$2,F180,F37)</f>
        <v>0</v>
      </c>
      <c r="G313" s="197">
        <f t="shared" si="237"/>
        <v>0</v>
      </c>
      <c r="H313" s="197">
        <f t="shared" si="237"/>
        <v>0</v>
      </c>
      <c r="I313" s="197">
        <f t="shared" si="237"/>
        <v>0</v>
      </c>
      <c r="J313" s="197">
        <f t="shared" si="237"/>
        <v>0</v>
      </c>
      <c r="K313" s="197">
        <f t="shared" si="237"/>
        <v>0</v>
      </c>
      <c r="L313" s="197">
        <f t="shared" si="237"/>
        <v>0</v>
      </c>
      <c r="M313" s="197">
        <f t="shared" si="237"/>
        <v>0</v>
      </c>
      <c r="N313" s="197">
        <f t="shared" si="237"/>
        <v>0</v>
      </c>
      <c r="O313" s="197">
        <f t="shared" si="237"/>
        <v>0</v>
      </c>
      <c r="P313" s="197">
        <f t="shared" si="237"/>
        <v>0</v>
      </c>
      <c r="Q313" s="199" t="e">
        <f t="shared" si="237"/>
        <v>#DIV/0!</v>
      </c>
      <c r="R313" s="199"/>
      <c r="S313" s="44" t="str">
        <f t="shared" si="217"/>
        <v>School 29</v>
      </c>
      <c r="T313" s="224">
        <f t="shared" si="218"/>
        <v>0</v>
      </c>
    </row>
    <row r="314" spans="2:20" hidden="1" x14ac:dyDescent="0.3">
      <c r="B314" s="180" t="str">
        <f t="shared" si="227"/>
        <v>School 30</v>
      </c>
      <c r="C314" s="180">
        <f t="shared" si="227"/>
        <v>0</v>
      </c>
      <c r="F314" s="197">
        <f t="shared" ref="F314:Q314" si="238">IF($F$2=$W$2,F181,F38)</f>
        <v>0</v>
      </c>
      <c r="G314" s="197">
        <f t="shared" si="238"/>
        <v>0</v>
      </c>
      <c r="H314" s="197">
        <f t="shared" si="238"/>
        <v>0</v>
      </c>
      <c r="I314" s="197">
        <f t="shared" si="238"/>
        <v>0</v>
      </c>
      <c r="J314" s="197">
        <f t="shared" si="238"/>
        <v>0</v>
      </c>
      <c r="K314" s="197">
        <f t="shared" si="238"/>
        <v>0</v>
      </c>
      <c r="L314" s="197">
        <f t="shared" si="238"/>
        <v>0</v>
      </c>
      <c r="M314" s="197">
        <f t="shared" si="238"/>
        <v>0</v>
      </c>
      <c r="N314" s="197">
        <f t="shared" si="238"/>
        <v>0</v>
      </c>
      <c r="O314" s="197">
        <f t="shared" si="238"/>
        <v>0</v>
      </c>
      <c r="P314" s="197">
        <f t="shared" si="238"/>
        <v>0</v>
      </c>
      <c r="Q314" s="199" t="e">
        <f t="shared" si="238"/>
        <v>#DIV/0!</v>
      </c>
      <c r="R314" s="199"/>
      <c r="S314" s="44" t="str">
        <f t="shared" si="217"/>
        <v>School 30</v>
      </c>
      <c r="T314" s="224">
        <f t="shared" si="218"/>
        <v>0</v>
      </c>
    </row>
    <row r="315" spans="2:20" hidden="1" x14ac:dyDescent="0.3">
      <c r="B315" s="180" t="str">
        <f t="shared" si="227"/>
        <v>School 31</v>
      </c>
      <c r="C315" s="180">
        <f t="shared" si="227"/>
        <v>0</v>
      </c>
      <c r="F315" s="197">
        <f t="shared" ref="F315:Q315" si="239">IF($F$2=$W$2,F182,F39)</f>
        <v>0</v>
      </c>
      <c r="G315" s="197">
        <f t="shared" si="239"/>
        <v>0</v>
      </c>
      <c r="H315" s="197">
        <f t="shared" si="239"/>
        <v>0</v>
      </c>
      <c r="I315" s="197">
        <f t="shared" si="239"/>
        <v>0</v>
      </c>
      <c r="J315" s="197">
        <f t="shared" si="239"/>
        <v>0</v>
      </c>
      <c r="K315" s="197">
        <f t="shared" si="239"/>
        <v>0</v>
      </c>
      <c r="L315" s="197">
        <f t="shared" si="239"/>
        <v>0</v>
      </c>
      <c r="M315" s="197">
        <f t="shared" si="239"/>
        <v>0</v>
      </c>
      <c r="N315" s="197">
        <f t="shared" si="239"/>
        <v>0</v>
      </c>
      <c r="O315" s="197">
        <f t="shared" si="239"/>
        <v>0</v>
      </c>
      <c r="P315" s="197">
        <f t="shared" si="239"/>
        <v>0</v>
      </c>
      <c r="Q315" s="199" t="e">
        <f t="shared" si="239"/>
        <v>#DIV/0!</v>
      </c>
      <c r="R315" s="199"/>
      <c r="S315" s="44" t="str">
        <f t="shared" si="217"/>
        <v>School 31</v>
      </c>
      <c r="T315" s="224">
        <f t="shared" si="218"/>
        <v>0</v>
      </c>
    </row>
    <row r="316" spans="2:20" hidden="1" x14ac:dyDescent="0.3">
      <c r="B316" s="180" t="str">
        <f t="shared" si="227"/>
        <v>School 32</v>
      </c>
      <c r="C316" s="180">
        <f t="shared" si="227"/>
        <v>0</v>
      </c>
      <c r="F316" s="197">
        <f t="shared" ref="F316:Q316" si="240">IF($F$2=$W$2,F183,F40)</f>
        <v>0</v>
      </c>
      <c r="G316" s="197">
        <f t="shared" si="240"/>
        <v>0</v>
      </c>
      <c r="H316" s="197">
        <f t="shared" si="240"/>
        <v>0</v>
      </c>
      <c r="I316" s="197">
        <f t="shared" si="240"/>
        <v>0</v>
      </c>
      <c r="J316" s="197">
        <f t="shared" si="240"/>
        <v>0</v>
      </c>
      <c r="K316" s="197">
        <f t="shared" si="240"/>
        <v>0</v>
      </c>
      <c r="L316" s="197">
        <f t="shared" si="240"/>
        <v>0</v>
      </c>
      <c r="M316" s="197">
        <f t="shared" si="240"/>
        <v>0</v>
      </c>
      <c r="N316" s="197">
        <f t="shared" si="240"/>
        <v>0</v>
      </c>
      <c r="O316" s="197">
        <f t="shared" si="240"/>
        <v>0</v>
      </c>
      <c r="P316" s="197">
        <f t="shared" si="240"/>
        <v>0</v>
      </c>
      <c r="Q316" s="199" t="e">
        <f t="shared" si="240"/>
        <v>#DIV/0!</v>
      </c>
      <c r="R316" s="199"/>
      <c r="S316" s="44" t="str">
        <f t="shared" si="217"/>
        <v>School 32</v>
      </c>
      <c r="T316" s="224">
        <f t="shared" si="218"/>
        <v>0</v>
      </c>
    </row>
    <row r="317" spans="2:20" hidden="1" x14ac:dyDescent="0.3">
      <c r="B317" s="180" t="str">
        <f t="shared" si="227"/>
        <v>School 33</v>
      </c>
      <c r="C317" s="180">
        <f t="shared" si="227"/>
        <v>0</v>
      </c>
      <c r="F317" s="197">
        <f t="shared" ref="F317:Q317" si="241">IF($F$2=$W$2,F184,F41)</f>
        <v>0</v>
      </c>
      <c r="G317" s="197">
        <f t="shared" si="241"/>
        <v>0</v>
      </c>
      <c r="H317" s="197">
        <f t="shared" si="241"/>
        <v>0</v>
      </c>
      <c r="I317" s="197">
        <f t="shared" si="241"/>
        <v>0</v>
      </c>
      <c r="J317" s="197">
        <f t="shared" si="241"/>
        <v>0</v>
      </c>
      <c r="K317" s="197">
        <f t="shared" si="241"/>
        <v>0</v>
      </c>
      <c r="L317" s="197">
        <f t="shared" si="241"/>
        <v>0</v>
      </c>
      <c r="M317" s="197">
        <f t="shared" si="241"/>
        <v>0</v>
      </c>
      <c r="N317" s="197">
        <f t="shared" si="241"/>
        <v>0</v>
      </c>
      <c r="O317" s="197">
        <f t="shared" si="241"/>
        <v>0</v>
      </c>
      <c r="P317" s="197">
        <f t="shared" si="241"/>
        <v>0</v>
      </c>
      <c r="Q317" s="199" t="e">
        <f t="shared" si="241"/>
        <v>#DIV/0!</v>
      </c>
      <c r="R317" s="199"/>
      <c r="S317" s="44" t="str">
        <f t="shared" si="217"/>
        <v>School 33</v>
      </c>
      <c r="T317" s="224">
        <f t="shared" si="218"/>
        <v>0</v>
      </c>
    </row>
    <row r="318" spans="2:20" hidden="1" x14ac:dyDescent="0.3">
      <c r="B318" s="180" t="str">
        <f t="shared" si="227"/>
        <v>School 34</v>
      </c>
      <c r="C318" s="180">
        <f t="shared" si="227"/>
        <v>0</v>
      </c>
      <c r="F318" s="197">
        <f t="shared" ref="F318:Q318" si="242">IF($F$2=$W$2,F185,F42)</f>
        <v>0</v>
      </c>
      <c r="G318" s="197">
        <f t="shared" si="242"/>
        <v>0</v>
      </c>
      <c r="H318" s="197">
        <f t="shared" si="242"/>
        <v>0</v>
      </c>
      <c r="I318" s="197">
        <f t="shared" si="242"/>
        <v>0</v>
      </c>
      <c r="J318" s="197">
        <f t="shared" si="242"/>
        <v>0</v>
      </c>
      <c r="K318" s="197">
        <f t="shared" si="242"/>
        <v>0</v>
      </c>
      <c r="L318" s="197">
        <f t="shared" si="242"/>
        <v>0</v>
      </c>
      <c r="M318" s="197">
        <f t="shared" si="242"/>
        <v>0</v>
      </c>
      <c r="N318" s="197">
        <f t="shared" si="242"/>
        <v>0</v>
      </c>
      <c r="O318" s="197">
        <f t="shared" si="242"/>
        <v>0</v>
      </c>
      <c r="P318" s="197">
        <f t="shared" si="242"/>
        <v>0</v>
      </c>
      <c r="Q318" s="199" t="e">
        <f t="shared" si="242"/>
        <v>#DIV/0!</v>
      </c>
      <c r="R318" s="199"/>
      <c r="S318" s="44" t="str">
        <f t="shared" si="217"/>
        <v>School 34</v>
      </c>
      <c r="T318" s="224">
        <f t="shared" si="218"/>
        <v>0</v>
      </c>
    </row>
    <row r="319" spans="2:20" hidden="1" x14ac:dyDescent="0.3">
      <c r="B319" s="180" t="str">
        <f t="shared" si="227"/>
        <v>School 35</v>
      </c>
      <c r="C319" s="180">
        <f t="shared" si="227"/>
        <v>0</v>
      </c>
      <c r="F319" s="197">
        <f t="shared" ref="F319:Q319" si="243">IF($F$2=$W$2,F186,F43)</f>
        <v>0</v>
      </c>
      <c r="G319" s="197">
        <f t="shared" si="243"/>
        <v>0</v>
      </c>
      <c r="H319" s="197">
        <f t="shared" si="243"/>
        <v>0</v>
      </c>
      <c r="I319" s="197">
        <f t="shared" si="243"/>
        <v>0</v>
      </c>
      <c r="J319" s="197">
        <f t="shared" si="243"/>
        <v>0</v>
      </c>
      <c r="K319" s="197">
        <f t="shared" si="243"/>
        <v>0</v>
      </c>
      <c r="L319" s="197">
        <f t="shared" si="243"/>
        <v>0</v>
      </c>
      <c r="M319" s="197">
        <f t="shared" si="243"/>
        <v>0</v>
      </c>
      <c r="N319" s="197">
        <f t="shared" si="243"/>
        <v>0</v>
      </c>
      <c r="O319" s="197">
        <f t="shared" si="243"/>
        <v>0</v>
      </c>
      <c r="P319" s="197">
        <f t="shared" si="243"/>
        <v>0</v>
      </c>
      <c r="Q319" s="199" t="e">
        <f t="shared" si="243"/>
        <v>#DIV/0!</v>
      </c>
      <c r="R319" s="199"/>
      <c r="S319" s="44" t="str">
        <f t="shared" si="217"/>
        <v>School 35</v>
      </c>
      <c r="T319" s="224">
        <f t="shared" si="218"/>
        <v>0</v>
      </c>
    </row>
    <row r="320" spans="2:20" hidden="1" x14ac:dyDescent="0.3">
      <c r="B320" s="180" t="str">
        <f t="shared" si="227"/>
        <v>School 36</v>
      </c>
      <c r="C320" s="180">
        <f t="shared" si="227"/>
        <v>0</v>
      </c>
      <c r="F320" s="197">
        <f t="shared" ref="F320:Q320" si="244">IF($F$2=$W$2,F187,F44)</f>
        <v>0</v>
      </c>
      <c r="G320" s="197">
        <f t="shared" si="244"/>
        <v>0</v>
      </c>
      <c r="H320" s="197">
        <f t="shared" si="244"/>
        <v>0</v>
      </c>
      <c r="I320" s="197">
        <f t="shared" si="244"/>
        <v>0</v>
      </c>
      <c r="J320" s="197">
        <f t="shared" si="244"/>
        <v>0</v>
      </c>
      <c r="K320" s="197">
        <f t="shared" si="244"/>
        <v>0</v>
      </c>
      <c r="L320" s="197">
        <f t="shared" si="244"/>
        <v>0</v>
      </c>
      <c r="M320" s="197">
        <f t="shared" si="244"/>
        <v>0</v>
      </c>
      <c r="N320" s="197">
        <f t="shared" si="244"/>
        <v>0</v>
      </c>
      <c r="O320" s="197">
        <f t="shared" si="244"/>
        <v>0</v>
      </c>
      <c r="P320" s="197">
        <f t="shared" si="244"/>
        <v>0</v>
      </c>
      <c r="Q320" s="199" t="e">
        <f t="shared" si="244"/>
        <v>#DIV/0!</v>
      </c>
      <c r="R320" s="199"/>
      <c r="S320" s="44" t="str">
        <f t="shared" si="217"/>
        <v>School 36</v>
      </c>
      <c r="T320" s="224">
        <f t="shared" si="218"/>
        <v>0</v>
      </c>
    </row>
    <row r="321" spans="2:20" hidden="1" x14ac:dyDescent="0.3">
      <c r="B321" s="180" t="str">
        <f t="shared" si="227"/>
        <v>School 37</v>
      </c>
      <c r="C321" s="180">
        <f t="shared" si="227"/>
        <v>0</v>
      </c>
      <c r="F321" s="197">
        <f t="shared" ref="F321:Q321" si="245">IF($F$2=$W$2,F188,F45)</f>
        <v>0</v>
      </c>
      <c r="G321" s="197">
        <f t="shared" si="245"/>
        <v>0</v>
      </c>
      <c r="H321" s="197">
        <f t="shared" si="245"/>
        <v>0</v>
      </c>
      <c r="I321" s="197">
        <f t="shared" si="245"/>
        <v>0</v>
      </c>
      <c r="J321" s="197">
        <f t="shared" si="245"/>
        <v>0</v>
      </c>
      <c r="K321" s="197">
        <f t="shared" si="245"/>
        <v>0</v>
      </c>
      <c r="L321" s="197">
        <f t="shared" si="245"/>
        <v>0</v>
      </c>
      <c r="M321" s="197">
        <f t="shared" si="245"/>
        <v>0</v>
      </c>
      <c r="N321" s="197">
        <f t="shared" si="245"/>
        <v>0</v>
      </c>
      <c r="O321" s="197">
        <f t="shared" si="245"/>
        <v>0</v>
      </c>
      <c r="P321" s="197">
        <f t="shared" si="245"/>
        <v>0</v>
      </c>
      <c r="Q321" s="199" t="e">
        <f t="shared" si="245"/>
        <v>#DIV/0!</v>
      </c>
      <c r="R321" s="199"/>
      <c r="S321" s="44" t="str">
        <f t="shared" si="217"/>
        <v>School 37</v>
      </c>
      <c r="T321" s="224">
        <f t="shared" si="218"/>
        <v>0</v>
      </c>
    </row>
    <row r="322" spans="2:20" hidden="1" x14ac:dyDescent="0.3">
      <c r="B322" s="180" t="str">
        <f t="shared" si="227"/>
        <v>School 38</v>
      </c>
      <c r="C322" s="180">
        <f t="shared" si="227"/>
        <v>0</v>
      </c>
      <c r="F322" s="197">
        <f t="shared" ref="F322:Q322" si="246">IF($F$2=$W$2,F189,F46)</f>
        <v>0</v>
      </c>
      <c r="G322" s="197">
        <f t="shared" si="246"/>
        <v>0</v>
      </c>
      <c r="H322" s="197">
        <f t="shared" si="246"/>
        <v>0</v>
      </c>
      <c r="I322" s="197">
        <f t="shared" si="246"/>
        <v>0</v>
      </c>
      <c r="J322" s="197">
        <f t="shared" si="246"/>
        <v>0</v>
      </c>
      <c r="K322" s="197">
        <f t="shared" si="246"/>
        <v>0</v>
      </c>
      <c r="L322" s="197">
        <f t="shared" si="246"/>
        <v>0</v>
      </c>
      <c r="M322" s="197">
        <f t="shared" si="246"/>
        <v>0</v>
      </c>
      <c r="N322" s="197">
        <f t="shared" si="246"/>
        <v>0</v>
      </c>
      <c r="O322" s="197">
        <f t="shared" si="246"/>
        <v>0</v>
      </c>
      <c r="P322" s="197">
        <f t="shared" si="246"/>
        <v>0</v>
      </c>
      <c r="Q322" s="199" t="e">
        <f t="shared" si="246"/>
        <v>#DIV/0!</v>
      </c>
      <c r="R322" s="199"/>
      <c r="S322" s="44" t="str">
        <f t="shared" si="217"/>
        <v>School 38</v>
      </c>
      <c r="T322" s="224">
        <f t="shared" si="218"/>
        <v>0</v>
      </c>
    </row>
    <row r="323" spans="2:20" hidden="1" x14ac:dyDescent="0.3">
      <c r="B323" s="180" t="str">
        <f t="shared" si="227"/>
        <v>School 39</v>
      </c>
      <c r="C323" s="180">
        <f t="shared" si="227"/>
        <v>0</v>
      </c>
      <c r="F323" s="197">
        <f t="shared" ref="F323:Q323" si="247">IF($F$2=$W$2,F190,F47)</f>
        <v>0</v>
      </c>
      <c r="G323" s="197">
        <f t="shared" si="247"/>
        <v>0</v>
      </c>
      <c r="H323" s="197">
        <f t="shared" si="247"/>
        <v>0</v>
      </c>
      <c r="I323" s="197">
        <f t="shared" si="247"/>
        <v>0</v>
      </c>
      <c r="J323" s="197">
        <f t="shared" si="247"/>
        <v>0</v>
      </c>
      <c r="K323" s="197">
        <f t="shared" si="247"/>
        <v>0</v>
      </c>
      <c r="L323" s="197">
        <f t="shared" si="247"/>
        <v>0</v>
      </c>
      <c r="M323" s="197">
        <f t="shared" si="247"/>
        <v>0</v>
      </c>
      <c r="N323" s="197">
        <f t="shared" si="247"/>
        <v>0</v>
      </c>
      <c r="O323" s="197">
        <f t="shared" si="247"/>
        <v>0</v>
      </c>
      <c r="P323" s="197">
        <f t="shared" si="247"/>
        <v>0</v>
      </c>
      <c r="Q323" s="199" t="e">
        <f t="shared" si="247"/>
        <v>#DIV/0!</v>
      </c>
      <c r="R323" s="199"/>
      <c r="S323" s="44" t="str">
        <f t="shared" si="217"/>
        <v>School 39</v>
      </c>
      <c r="T323" s="224">
        <f t="shared" si="218"/>
        <v>0</v>
      </c>
    </row>
    <row r="324" spans="2:20" hidden="1" x14ac:dyDescent="0.3">
      <c r="B324" s="180" t="str">
        <f t="shared" ref="B324:C324" si="248">B48</f>
        <v>School 40</v>
      </c>
      <c r="C324" s="180">
        <f t="shared" si="248"/>
        <v>0</v>
      </c>
      <c r="F324" s="197">
        <f t="shared" ref="F324:Q324" si="249">IF($F$2=$W$2,F191,F48)</f>
        <v>0</v>
      </c>
      <c r="G324" s="197">
        <f t="shared" si="249"/>
        <v>0</v>
      </c>
      <c r="H324" s="197">
        <f t="shared" si="249"/>
        <v>0</v>
      </c>
      <c r="I324" s="197">
        <f t="shared" si="249"/>
        <v>0</v>
      </c>
      <c r="J324" s="197">
        <f t="shared" si="249"/>
        <v>0</v>
      </c>
      <c r="K324" s="197">
        <f t="shared" si="249"/>
        <v>0</v>
      </c>
      <c r="L324" s="197">
        <f t="shared" si="249"/>
        <v>0</v>
      </c>
      <c r="M324" s="197">
        <f t="shared" si="249"/>
        <v>0</v>
      </c>
      <c r="N324" s="197">
        <f t="shared" si="249"/>
        <v>0</v>
      </c>
      <c r="O324" s="197">
        <f t="shared" si="249"/>
        <v>0</v>
      </c>
      <c r="P324" s="197">
        <f t="shared" si="249"/>
        <v>0</v>
      </c>
      <c r="Q324" s="199" t="e">
        <f t="shared" si="249"/>
        <v>#DIV/0!</v>
      </c>
      <c r="R324" s="199"/>
      <c r="S324" s="44" t="str">
        <f t="shared" si="217"/>
        <v>School 40</v>
      </c>
      <c r="T324" s="224">
        <f t="shared" si="218"/>
        <v>0</v>
      </c>
    </row>
    <row r="325" spans="2:20" hidden="1" x14ac:dyDescent="0.3">
      <c r="F325" s="197"/>
      <c r="G325" s="197"/>
      <c r="H325" s="197"/>
      <c r="I325" s="197"/>
      <c r="J325" s="197"/>
      <c r="K325" s="197"/>
      <c r="L325" s="197"/>
      <c r="M325" s="197"/>
      <c r="N325" s="197"/>
      <c r="O325" s="197"/>
      <c r="P325" s="197"/>
      <c r="Q325" s="199"/>
      <c r="R325" s="199"/>
    </row>
    <row r="326" spans="2:20" hidden="1" x14ac:dyDescent="0.3">
      <c r="B326" s="180" t="s">
        <v>33</v>
      </c>
      <c r="C326" s="180">
        <f>SUM(C285:C325)</f>
        <v>1455</v>
      </c>
      <c r="F326" s="197">
        <f t="shared" ref="F326:O326" si="250">SUM(F285:F324)</f>
        <v>14632</v>
      </c>
      <c r="G326" s="197">
        <f t="shared" si="250"/>
        <v>468</v>
      </c>
      <c r="H326" s="197">
        <f t="shared" si="250"/>
        <v>32126</v>
      </c>
      <c r="I326" s="197">
        <f t="shared" si="250"/>
        <v>87236</v>
      </c>
      <c r="J326" s="197">
        <f t="shared" si="250"/>
        <v>4218</v>
      </c>
      <c r="K326" s="197">
        <f t="shared" si="250"/>
        <v>556</v>
      </c>
      <c r="L326" s="197">
        <f t="shared" si="250"/>
        <v>580</v>
      </c>
      <c r="M326" s="197">
        <f t="shared" si="250"/>
        <v>19114</v>
      </c>
      <c r="N326" s="197">
        <f t="shared" si="250"/>
        <v>5432</v>
      </c>
      <c r="O326" s="197">
        <f t="shared" si="250"/>
        <v>46322</v>
      </c>
      <c r="P326" s="197">
        <f>SUM(P285:P325)</f>
        <v>210684</v>
      </c>
      <c r="Q326" s="187">
        <f>P326/10/C326</f>
        <v>14.48</v>
      </c>
      <c r="R326" s="187"/>
      <c r="S326" s="44" t="str">
        <f t="shared" si="217"/>
        <v>Totaal</v>
      </c>
      <c r="T326" s="224">
        <f t="shared" si="218"/>
        <v>-210684</v>
      </c>
    </row>
    <row r="327" spans="2:20" hidden="1" x14ac:dyDescent="0.3">
      <c r="F327" s="197"/>
      <c r="G327" s="197"/>
      <c r="H327" s="197"/>
      <c r="I327" s="197"/>
      <c r="J327" s="197"/>
      <c r="K327" s="197"/>
      <c r="L327" s="197"/>
      <c r="M327" s="197"/>
      <c r="N327" s="197"/>
      <c r="O327" s="197"/>
      <c r="P327" s="197"/>
      <c r="Q327" s="199"/>
      <c r="R327" s="199"/>
    </row>
    <row r="328" spans="2:20" hidden="1" x14ac:dyDescent="0.3">
      <c r="F328" s="197" t="str">
        <f>F195</f>
        <v>Onderhoud - buitenkant</v>
      </c>
      <c r="G328" s="197"/>
      <c r="H328" s="197"/>
      <c r="I328" s="197"/>
      <c r="J328" s="197"/>
      <c r="K328" s="197"/>
      <c r="L328" s="197"/>
      <c r="M328" s="197"/>
      <c r="N328" s="197"/>
      <c r="O328" s="197"/>
      <c r="P328" s="197"/>
      <c r="Q328" s="199"/>
      <c r="R328" s="199"/>
    </row>
    <row r="329" spans="2:20" hidden="1" x14ac:dyDescent="0.3">
      <c r="B329" s="180" t="str">
        <f t="shared" ref="B329:C348" si="251">B53</f>
        <v>Naam school :</v>
      </c>
      <c r="C329" s="180" t="str">
        <f t="shared" si="251"/>
        <v>Capaciteit</v>
      </c>
      <c r="F329" s="180">
        <f t="shared" ref="F329:Q329" si="252">F53</f>
        <v>2015</v>
      </c>
      <c r="G329" s="180">
        <f t="shared" si="252"/>
        <v>2016</v>
      </c>
      <c r="H329" s="180">
        <f t="shared" si="252"/>
        <v>2017</v>
      </c>
      <c r="I329" s="180">
        <f t="shared" si="252"/>
        <v>2018</v>
      </c>
      <c r="J329" s="180">
        <f t="shared" si="252"/>
        <v>2019</v>
      </c>
      <c r="K329" s="180">
        <f t="shared" si="252"/>
        <v>2020</v>
      </c>
      <c r="L329" s="180">
        <f t="shared" si="252"/>
        <v>2021</v>
      </c>
      <c r="M329" s="180">
        <f t="shared" si="252"/>
        <v>2022</v>
      </c>
      <c r="N329" s="180">
        <f t="shared" si="252"/>
        <v>2023</v>
      </c>
      <c r="O329" s="180">
        <f t="shared" si="252"/>
        <v>2024</v>
      </c>
      <c r="P329" s="180" t="str">
        <f t="shared" si="252"/>
        <v>Totaal</v>
      </c>
      <c r="Q329" s="180" t="str">
        <f t="shared" si="252"/>
        <v>€ /m² /jaar</v>
      </c>
      <c r="R329" s="180"/>
    </row>
    <row r="330" spans="2:20" hidden="1" x14ac:dyDescent="0.3">
      <c r="B330" s="180" t="str">
        <f t="shared" si="251"/>
        <v>De Groene Vlinder</v>
      </c>
      <c r="C330" s="180">
        <f t="shared" si="251"/>
        <v>1455</v>
      </c>
      <c r="F330" s="197">
        <f t="shared" ref="F330:Q330" si="253">IF($F$2=$W$2,F197,F54)</f>
        <v>9021</v>
      </c>
      <c r="G330" s="197">
        <f t="shared" si="253"/>
        <v>0</v>
      </c>
      <c r="H330" s="197">
        <f t="shared" si="253"/>
        <v>49321</v>
      </c>
      <c r="I330" s="197">
        <f t="shared" si="253"/>
        <v>92932</v>
      </c>
      <c r="J330" s="197">
        <f t="shared" si="253"/>
        <v>0</v>
      </c>
      <c r="K330" s="197">
        <f t="shared" si="253"/>
        <v>0</v>
      </c>
      <c r="L330" s="197">
        <f t="shared" si="253"/>
        <v>12865</v>
      </c>
      <c r="M330" s="197">
        <f t="shared" si="253"/>
        <v>33855</v>
      </c>
      <c r="N330" s="197">
        <f t="shared" si="253"/>
        <v>0</v>
      </c>
      <c r="O330" s="197">
        <f t="shared" si="253"/>
        <v>11421</v>
      </c>
      <c r="P330" s="197">
        <f t="shared" si="253"/>
        <v>209415</v>
      </c>
      <c r="Q330" s="199">
        <f t="shared" si="253"/>
        <v>14.39278350515464</v>
      </c>
      <c r="R330" s="199"/>
      <c r="S330" s="223" t="str">
        <f>B330</f>
        <v>De Groene Vlinder</v>
      </c>
      <c r="T330" s="224">
        <f>-P330</f>
        <v>-209415</v>
      </c>
    </row>
    <row r="331" spans="2:20" hidden="1" x14ac:dyDescent="0.3">
      <c r="B331" s="180" t="str">
        <f t="shared" si="251"/>
        <v>School 2</v>
      </c>
      <c r="C331" s="180">
        <f t="shared" si="251"/>
        <v>0</v>
      </c>
      <c r="F331" s="197">
        <f t="shared" ref="F331:Q331" si="254">IF($F$2=$W$2,F198,F55)</f>
        <v>0</v>
      </c>
      <c r="G331" s="197">
        <f t="shared" si="254"/>
        <v>0</v>
      </c>
      <c r="H331" s="197">
        <f t="shared" si="254"/>
        <v>0</v>
      </c>
      <c r="I331" s="197">
        <f t="shared" si="254"/>
        <v>0</v>
      </c>
      <c r="J331" s="197">
        <f t="shared" si="254"/>
        <v>0</v>
      </c>
      <c r="K331" s="197">
        <f t="shared" si="254"/>
        <v>0</v>
      </c>
      <c r="L331" s="197">
        <f t="shared" si="254"/>
        <v>0</v>
      </c>
      <c r="M331" s="197">
        <f t="shared" si="254"/>
        <v>0</v>
      </c>
      <c r="N331" s="197">
        <f t="shared" si="254"/>
        <v>0</v>
      </c>
      <c r="O331" s="197">
        <f t="shared" si="254"/>
        <v>0</v>
      </c>
      <c r="P331" s="197">
        <f t="shared" si="254"/>
        <v>0</v>
      </c>
      <c r="Q331" s="199" t="e">
        <f t="shared" si="254"/>
        <v>#DIV/0!</v>
      </c>
      <c r="R331" s="199"/>
      <c r="S331" s="223" t="str">
        <f t="shared" ref="S331:S337" si="255">B331</f>
        <v>School 2</v>
      </c>
      <c r="T331" s="224">
        <f t="shared" ref="T331:T371" si="256">-P331</f>
        <v>0</v>
      </c>
    </row>
    <row r="332" spans="2:20" hidden="1" x14ac:dyDescent="0.3">
      <c r="B332" s="180" t="str">
        <f t="shared" si="251"/>
        <v>School 3</v>
      </c>
      <c r="C332" s="180">
        <f t="shared" si="251"/>
        <v>0</v>
      </c>
      <c r="F332" s="197">
        <f t="shared" ref="F332:Q332" si="257">IF($F$2=$W$2,F199,F56)</f>
        <v>0</v>
      </c>
      <c r="G332" s="197">
        <f t="shared" si="257"/>
        <v>0</v>
      </c>
      <c r="H332" s="197">
        <f t="shared" si="257"/>
        <v>0</v>
      </c>
      <c r="I332" s="197">
        <f t="shared" si="257"/>
        <v>0</v>
      </c>
      <c r="J332" s="197">
        <f t="shared" si="257"/>
        <v>0</v>
      </c>
      <c r="K332" s="197">
        <f t="shared" si="257"/>
        <v>0</v>
      </c>
      <c r="L332" s="197">
        <f t="shared" si="257"/>
        <v>0</v>
      </c>
      <c r="M332" s="197">
        <f t="shared" si="257"/>
        <v>0</v>
      </c>
      <c r="N332" s="197">
        <f t="shared" si="257"/>
        <v>0</v>
      </c>
      <c r="O332" s="197">
        <f t="shared" si="257"/>
        <v>0</v>
      </c>
      <c r="P332" s="197">
        <f t="shared" si="257"/>
        <v>0</v>
      </c>
      <c r="Q332" s="199" t="e">
        <f t="shared" si="257"/>
        <v>#DIV/0!</v>
      </c>
      <c r="R332" s="199"/>
      <c r="S332" s="223" t="str">
        <f t="shared" si="255"/>
        <v>School 3</v>
      </c>
      <c r="T332" s="224">
        <f t="shared" si="256"/>
        <v>0</v>
      </c>
    </row>
    <row r="333" spans="2:20" hidden="1" x14ac:dyDescent="0.3">
      <c r="B333" s="180" t="str">
        <f t="shared" si="251"/>
        <v>School 4</v>
      </c>
      <c r="C333" s="180">
        <f t="shared" si="251"/>
        <v>0</v>
      </c>
      <c r="F333" s="197">
        <f t="shared" ref="F333:Q333" si="258">IF($F$2=$W$2,F200,F57)</f>
        <v>0</v>
      </c>
      <c r="G333" s="197">
        <f t="shared" si="258"/>
        <v>0</v>
      </c>
      <c r="H333" s="197">
        <f t="shared" si="258"/>
        <v>0</v>
      </c>
      <c r="I333" s="197">
        <f t="shared" si="258"/>
        <v>0</v>
      </c>
      <c r="J333" s="197">
        <f t="shared" si="258"/>
        <v>0</v>
      </c>
      <c r="K333" s="197">
        <f t="shared" si="258"/>
        <v>0</v>
      </c>
      <c r="L333" s="197">
        <f t="shared" si="258"/>
        <v>0</v>
      </c>
      <c r="M333" s="197">
        <f t="shared" si="258"/>
        <v>0</v>
      </c>
      <c r="N333" s="197">
        <f t="shared" si="258"/>
        <v>0</v>
      </c>
      <c r="O333" s="197">
        <f t="shared" si="258"/>
        <v>0</v>
      </c>
      <c r="P333" s="197">
        <f t="shared" si="258"/>
        <v>0</v>
      </c>
      <c r="Q333" s="199" t="e">
        <f t="shared" si="258"/>
        <v>#DIV/0!</v>
      </c>
      <c r="R333" s="199"/>
      <c r="S333" s="223" t="str">
        <f t="shared" si="255"/>
        <v>School 4</v>
      </c>
      <c r="T333" s="224">
        <f t="shared" si="256"/>
        <v>0</v>
      </c>
    </row>
    <row r="334" spans="2:20" hidden="1" x14ac:dyDescent="0.3">
      <c r="B334" s="180" t="str">
        <f t="shared" si="251"/>
        <v>School 5</v>
      </c>
      <c r="C334" s="180">
        <f t="shared" si="251"/>
        <v>0</v>
      </c>
      <c r="F334" s="197">
        <f t="shared" ref="F334:Q334" si="259">IF($F$2=$W$2,F201,F58)</f>
        <v>0</v>
      </c>
      <c r="G334" s="197">
        <f t="shared" si="259"/>
        <v>0</v>
      </c>
      <c r="H334" s="197">
        <f t="shared" si="259"/>
        <v>0</v>
      </c>
      <c r="I334" s="197">
        <f t="shared" si="259"/>
        <v>0</v>
      </c>
      <c r="J334" s="197">
        <f t="shared" si="259"/>
        <v>0</v>
      </c>
      <c r="K334" s="197">
        <f t="shared" si="259"/>
        <v>0</v>
      </c>
      <c r="L334" s="197">
        <f t="shared" si="259"/>
        <v>0</v>
      </c>
      <c r="M334" s="197">
        <f t="shared" si="259"/>
        <v>0</v>
      </c>
      <c r="N334" s="197">
        <f t="shared" si="259"/>
        <v>0</v>
      </c>
      <c r="O334" s="197">
        <f t="shared" si="259"/>
        <v>0</v>
      </c>
      <c r="P334" s="197">
        <f t="shared" si="259"/>
        <v>0</v>
      </c>
      <c r="Q334" s="199" t="e">
        <f t="shared" si="259"/>
        <v>#DIV/0!</v>
      </c>
      <c r="R334" s="199"/>
      <c r="S334" s="223" t="str">
        <f t="shared" si="255"/>
        <v>School 5</v>
      </c>
      <c r="T334" s="224">
        <f t="shared" si="256"/>
        <v>0</v>
      </c>
    </row>
    <row r="335" spans="2:20" hidden="1" x14ac:dyDescent="0.3">
      <c r="B335" s="180" t="str">
        <f t="shared" si="251"/>
        <v>School 6</v>
      </c>
      <c r="C335" s="180">
        <f t="shared" si="251"/>
        <v>0</v>
      </c>
      <c r="F335" s="197">
        <f t="shared" ref="F335:Q335" si="260">IF($F$2=$W$2,F202,F59)</f>
        <v>0</v>
      </c>
      <c r="G335" s="197">
        <f t="shared" si="260"/>
        <v>0</v>
      </c>
      <c r="H335" s="197">
        <f t="shared" si="260"/>
        <v>0</v>
      </c>
      <c r="I335" s="197">
        <f t="shared" si="260"/>
        <v>0</v>
      </c>
      <c r="J335" s="197">
        <f t="shared" si="260"/>
        <v>0</v>
      </c>
      <c r="K335" s="197">
        <f t="shared" si="260"/>
        <v>0</v>
      </c>
      <c r="L335" s="197">
        <f t="shared" si="260"/>
        <v>0</v>
      </c>
      <c r="M335" s="197">
        <f t="shared" si="260"/>
        <v>0</v>
      </c>
      <c r="N335" s="197">
        <f t="shared" si="260"/>
        <v>0</v>
      </c>
      <c r="O335" s="197">
        <f t="shared" si="260"/>
        <v>0</v>
      </c>
      <c r="P335" s="197">
        <f t="shared" si="260"/>
        <v>0</v>
      </c>
      <c r="Q335" s="199" t="e">
        <f t="shared" si="260"/>
        <v>#DIV/0!</v>
      </c>
      <c r="R335" s="199"/>
      <c r="S335" s="223" t="str">
        <f t="shared" si="255"/>
        <v>School 6</v>
      </c>
      <c r="T335" s="224">
        <f t="shared" si="256"/>
        <v>0</v>
      </c>
    </row>
    <row r="336" spans="2:20" hidden="1" x14ac:dyDescent="0.3">
      <c r="B336" s="180" t="str">
        <f t="shared" si="251"/>
        <v>School 7</v>
      </c>
      <c r="C336" s="180">
        <f t="shared" si="251"/>
        <v>0</v>
      </c>
      <c r="F336" s="197">
        <f t="shared" ref="F336:Q336" si="261">IF($F$2=$W$2,F203,F60)</f>
        <v>0</v>
      </c>
      <c r="G336" s="197">
        <f t="shared" si="261"/>
        <v>0</v>
      </c>
      <c r="H336" s="197">
        <f t="shared" si="261"/>
        <v>0</v>
      </c>
      <c r="I336" s="197">
        <f t="shared" si="261"/>
        <v>0</v>
      </c>
      <c r="J336" s="197">
        <f t="shared" si="261"/>
        <v>0</v>
      </c>
      <c r="K336" s="197">
        <f t="shared" si="261"/>
        <v>0</v>
      </c>
      <c r="L336" s="197">
        <f t="shared" si="261"/>
        <v>0</v>
      </c>
      <c r="M336" s="197">
        <f t="shared" si="261"/>
        <v>0</v>
      </c>
      <c r="N336" s="197">
        <f t="shared" si="261"/>
        <v>0</v>
      </c>
      <c r="O336" s="197">
        <f t="shared" si="261"/>
        <v>0</v>
      </c>
      <c r="P336" s="197">
        <f t="shared" si="261"/>
        <v>0</v>
      </c>
      <c r="Q336" s="199" t="e">
        <f t="shared" si="261"/>
        <v>#DIV/0!</v>
      </c>
      <c r="R336" s="199"/>
      <c r="S336" s="223" t="str">
        <f t="shared" si="255"/>
        <v>School 7</v>
      </c>
      <c r="T336" s="224">
        <f t="shared" si="256"/>
        <v>0</v>
      </c>
    </row>
    <row r="337" spans="2:20" hidden="1" x14ac:dyDescent="0.3">
      <c r="B337" s="180" t="str">
        <f t="shared" si="251"/>
        <v>School 8</v>
      </c>
      <c r="C337" s="180">
        <f t="shared" si="251"/>
        <v>0</v>
      </c>
      <c r="F337" s="197">
        <f t="shared" ref="F337:Q337" si="262">IF($F$2=$W$2,F204,F61)</f>
        <v>0</v>
      </c>
      <c r="G337" s="197">
        <f t="shared" si="262"/>
        <v>0</v>
      </c>
      <c r="H337" s="197">
        <f t="shared" si="262"/>
        <v>0</v>
      </c>
      <c r="I337" s="197">
        <f t="shared" si="262"/>
        <v>0</v>
      </c>
      <c r="J337" s="197">
        <f t="shared" si="262"/>
        <v>0</v>
      </c>
      <c r="K337" s="197">
        <f t="shared" si="262"/>
        <v>0</v>
      </c>
      <c r="L337" s="197">
        <f t="shared" si="262"/>
        <v>0</v>
      </c>
      <c r="M337" s="197">
        <f t="shared" si="262"/>
        <v>0</v>
      </c>
      <c r="N337" s="197">
        <f t="shared" si="262"/>
        <v>0</v>
      </c>
      <c r="O337" s="197">
        <f t="shared" si="262"/>
        <v>0</v>
      </c>
      <c r="P337" s="197">
        <f t="shared" si="262"/>
        <v>0</v>
      </c>
      <c r="Q337" s="199" t="e">
        <f t="shared" si="262"/>
        <v>#DIV/0!</v>
      </c>
      <c r="R337" s="199"/>
      <c r="S337" s="223" t="str">
        <f t="shared" si="255"/>
        <v>School 8</v>
      </c>
      <c r="T337" s="224">
        <f t="shared" si="256"/>
        <v>0</v>
      </c>
    </row>
    <row r="338" spans="2:20" hidden="1" x14ac:dyDescent="0.3">
      <c r="B338" s="180" t="str">
        <f t="shared" si="251"/>
        <v>School 9</v>
      </c>
      <c r="C338" s="180">
        <f t="shared" si="251"/>
        <v>0</v>
      </c>
      <c r="F338" s="197">
        <f t="shared" ref="F338:Q338" si="263">IF($F$2=$W$2,F205,F62)</f>
        <v>0</v>
      </c>
      <c r="G338" s="197">
        <f t="shared" si="263"/>
        <v>0</v>
      </c>
      <c r="H338" s="197">
        <f t="shared" si="263"/>
        <v>0</v>
      </c>
      <c r="I338" s="197">
        <f t="shared" si="263"/>
        <v>0</v>
      </c>
      <c r="J338" s="197">
        <f t="shared" si="263"/>
        <v>0</v>
      </c>
      <c r="K338" s="197">
        <f t="shared" si="263"/>
        <v>0</v>
      </c>
      <c r="L338" s="197">
        <f t="shared" si="263"/>
        <v>0</v>
      </c>
      <c r="M338" s="197">
        <f t="shared" si="263"/>
        <v>0</v>
      </c>
      <c r="N338" s="197">
        <f t="shared" si="263"/>
        <v>0</v>
      </c>
      <c r="O338" s="197">
        <f t="shared" si="263"/>
        <v>0</v>
      </c>
      <c r="P338" s="197">
        <f t="shared" si="263"/>
        <v>0</v>
      </c>
      <c r="Q338" s="199" t="e">
        <f t="shared" si="263"/>
        <v>#DIV/0!</v>
      </c>
      <c r="R338" s="199"/>
      <c r="S338" s="223" t="str">
        <f>B338</f>
        <v>School 9</v>
      </c>
      <c r="T338" s="224">
        <f t="shared" si="256"/>
        <v>0</v>
      </c>
    </row>
    <row r="339" spans="2:20" hidden="1" x14ac:dyDescent="0.3">
      <c r="B339" s="180" t="str">
        <f t="shared" si="251"/>
        <v>School 10</v>
      </c>
      <c r="C339" s="180">
        <f t="shared" si="251"/>
        <v>0</v>
      </c>
      <c r="F339" s="197">
        <f t="shared" ref="F339:Q339" si="264">IF($F$2=$W$2,F206,F63)</f>
        <v>0</v>
      </c>
      <c r="G339" s="197">
        <f t="shared" si="264"/>
        <v>0</v>
      </c>
      <c r="H339" s="197">
        <f t="shared" si="264"/>
        <v>0</v>
      </c>
      <c r="I339" s="197">
        <f t="shared" si="264"/>
        <v>0</v>
      </c>
      <c r="J339" s="197">
        <f t="shared" si="264"/>
        <v>0</v>
      </c>
      <c r="K339" s="197">
        <f t="shared" si="264"/>
        <v>0</v>
      </c>
      <c r="L339" s="197">
        <f t="shared" si="264"/>
        <v>0</v>
      </c>
      <c r="M339" s="197">
        <f t="shared" si="264"/>
        <v>0</v>
      </c>
      <c r="N339" s="197">
        <f t="shared" si="264"/>
        <v>0</v>
      </c>
      <c r="O339" s="197">
        <f t="shared" si="264"/>
        <v>0</v>
      </c>
      <c r="P339" s="197">
        <f t="shared" si="264"/>
        <v>0</v>
      </c>
      <c r="Q339" s="199" t="e">
        <f t="shared" si="264"/>
        <v>#DIV/0!</v>
      </c>
      <c r="R339" s="199"/>
      <c r="S339" s="223" t="str">
        <f t="shared" ref="S339" si="265">B339</f>
        <v>School 10</v>
      </c>
      <c r="T339" s="224">
        <f t="shared" si="256"/>
        <v>0</v>
      </c>
    </row>
    <row r="340" spans="2:20" hidden="1" x14ac:dyDescent="0.3">
      <c r="B340" s="180" t="str">
        <f t="shared" si="251"/>
        <v>School 11</v>
      </c>
      <c r="C340" s="180">
        <f t="shared" si="251"/>
        <v>0</v>
      </c>
      <c r="F340" s="197">
        <f t="shared" ref="F340:Q340" si="266">IF($F$2=$W$2,F207,F64)</f>
        <v>0</v>
      </c>
      <c r="G340" s="197">
        <f t="shared" si="266"/>
        <v>0</v>
      </c>
      <c r="H340" s="197">
        <f t="shared" si="266"/>
        <v>0</v>
      </c>
      <c r="I340" s="197">
        <f t="shared" si="266"/>
        <v>0</v>
      </c>
      <c r="J340" s="197">
        <f t="shared" si="266"/>
        <v>0</v>
      </c>
      <c r="K340" s="197">
        <f t="shared" si="266"/>
        <v>0</v>
      </c>
      <c r="L340" s="197">
        <f t="shared" si="266"/>
        <v>0</v>
      </c>
      <c r="M340" s="197">
        <f t="shared" si="266"/>
        <v>0</v>
      </c>
      <c r="N340" s="197">
        <f t="shared" si="266"/>
        <v>0</v>
      </c>
      <c r="O340" s="197">
        <f t="shared" si="266"/>
        <v>0</v>
      </c>
      <c r="P340" s="197">
        <f t="shared" si="266"/>
        <v>0</v>
      </c>
      <c r="Q340" s="199" t="e">
        <f t="shared" si="266"/>
        <v>#DIV/0!</v>
      </c>
      <c r="R340" s="199"/>
      <c r="S340" s="223" t="str">
        <f t="shared" ref="S340:S371" si="267">B340</f>
        <v>School 11</v>
      </c>
      <c r="T340" s="224">
        <f t="shared" si="256"/>
        <v>0</v>
      </c>
    </row>
    <row r="341" spans="2:20" hidden="1" x14ac:dyDescent="0.3">
      <c r="B341" s="180" t="str">
        <f t="shared" si="251"/>
        <v>School 12</v>
      </c>
      <c r="C341" s="180">
        <f t="shared" si="251"/>
        <v>0</v>
      </c>
      <c r="F341" s="197">
        <f t="shared" ref="F341:Q341" si="268">IF($F$2=$W$2,F208,F65)</f>
        <v>0</v>
      </c>
      <c r="G341" s="197">
        <f t="shared" si="268"/>
        <v>0</v>
      </c>
      <c r="H341" s="197">
        <f t="shared" si="268"/>
        <v>0</v>
      </c>
      <c r="I341" s="197">
        <f t="shared" si="268"/>
        <v>0</v>
      </c>
      <c r="J341" s="197">
        <f t="shared" si="268"/>
        <v>0</v>
      </c>
      <c r="K341" s="197">
        <f t="shared" si="268"/>
        <v>0</v>
      </c>
      <c r="L341" s="197">
        <f t="shared" si="268"/>
        <v>0</v>
      </c>
      <c r="M341" s="197">
        <f t="shared" si="268"/>
        <v>0</v>
      </c>
      <c r="N341" s="197">
        <f t="shared" si="268"/>
        <v>0</v>
      </c>
      <c r="O341" s="197">
        <f t="shared" si="268"/>
        <v>0</v>
      </c>
      <c r="P341" s="197">
        <f t="shared" si="268"/>
        <v>0</v>
      </c>
      <c r="Q341" s="199" t="e">
        <f t="shared" si="268"/>
        <v>#DIV/0!</v>
      </c>
      <c r="R341" s="199"/>
      <c r="S341" s="223" t="str">
        <f t="shared" si="267"/>
        <v>School 12</v>
      </c>
      <c r="T341" s="224">
        <f t="shared" si="256"/>
        <v>0</v>
      </c>
    </row>
    <row r="342" spans="2:20" hidden="1" x14ac:dyDescent="0.3">
      <c r="B342" s="180" t="str">
        <f t="shared" si="251"/>
        <v>School 13</v>
      </c>
      <c r="C342" s="180">
        <f t="shared" si="251"/>
        <v>0</v>
      </c>
      <c r="F342" s="197">
        <f t="shared" ref="F342:Q342" si="269">IF($F$2=$W$2,F209,F66)</f>
        <v>0</v>
      </c>
      <c r="G342" s="197">
        <f t="shared" si="269"/>
        <v>0</v>
      </c>
      <c r="H342" s="197">
        <f t="shared" si="269"/>
        <v>0</v>
      </c>
      <c r="I342" s="197">
        <f t="shared" si="269"/>
        <v>0</v>
      </c>
      <c r="J342" s="197">
        <f t="shared" si="269"/>
        <v>0</v>
      </c>
      <c r="K342" s="197">
        <f t="shared" si="269"/>
        <v>0</v>
      </c>
      <c r="L342" s="197">
        <f t="shared" si="269"/>
        <v>0</v>
      </c>
      <c r="M342" s="197">
        <f t="shared" si="269"/>
        <v>0</v>
      </c>
      <c r="N342" s="197">
        <f t="shared" si="269"/>
        <v>0</v>
      </c>
      <c r="O342" s="197">
        <f t="shared" si="269"/>
        <v>0</v>
      </c>
      <c r="P342" s="197">
        <f t="shared" si="269"/>
        <v>0</v>
      </c>
      <c r="Q342" s="199" t="e">
        <f t="shared" si="269"/>
        <v>#DIV/0!</v>
      </c>
      <c r="R342" s="199"/>
      <c r="S342" s="223" t="str">
        <f t="shared" si="267"/>
        <v>School 13</v>
      </c>
      <c r="T342" s="224">
        <f t="shared" si="256"/>
        <v>0</v>
      </c>
    </row>
    <row r="343" spans="2:20" hidden="1" x14ac:dyDescent="0.3">
      <c r="B343" s="180" t="str">
        <f t="shared" si="251"/>
        <v>School 14</v>
      </c>
      <c r="C343" s="180">
        <f t="shared" si="251"/>
        <v>0</v>
      </c>
      <c r="F343" s="197">
        <f t="shared" ref="F343:Q343" si="270">IF($F$2=$W$2,F210,F67)</f>
        <v>0</v>
      </c>
      <c r="G343" s="197">
        <f t="shared" si="270"/>
        <v>0</v>
      </c>
      <c r="H343" s="197">
        <f t="shared" si="270"/>
        <v>0</v>
      </c>
      <c r="I343" s="197">
        <f t="shared" si="270"/>
        <v>0</v>
      </c>
      <c r="J343" s="197">
        <f t="shared" si="270"/>
        <v>0</v>
      </c>
      <c r="K343" s="197">
        <f t="shared" si="270"/>
        <v>0</v>
      </c>
      <c r="L343" s="197">
        <f t="shared" si="270"/>
        <v>0</v>
      </c>
      <c r="M343" s="197">
        <f t="shared" si="270"/>
        <v>0</v>
      </c>
      <c r="N343" s="197">
        <f t="shared" si="270"/>
        <v>0</v>
      </c>
      <c r="O343" s="197">
        <f t="shared" si="270"/>
        <v>0</v>
      </c>
      <c r="P343" s="197">
        <f t="shared" si="270"/>
        <v>0</v>
      </c>
      <c r="Q343" s="199" t="e">
        <f t="shared" si="270"/>
        <v>#DIV/0!</v>
      </c>
      <c r="R343" s="199"/>
      <c r="S343" s="223" t="str">
        <f t="shared" si="267"/>
        <v>School 14</v>
      </c>
      <c r="T343" s="224">
        <f t="shared" si="256"/>
        <v>0</v>
      </c>
    </row>
    <row r="344" spans="2:20" hidden="1" x14ac:dyDescent="0.3">
      <c r="B344" s="180" t="str">
        <f t="shared" si="251"/>
        <v>School 15</v>
      </c>
      <c r="C344" s="180">
        <f t="shared" si="251"/>
        <v>0</v>
      </c>
      <c r="F344" s="197">
        <f t="shared" ref="F344:Q344" si="271">IF($F$2=$W$2,F211,F68)</f>
        <v>0</v>
      </c>
      <c r="G344" s="197">
        <f t="shared" si="271"/>
        <v>0</v>
      </c>
      <c r="H344" s="197">
        <f t="shared" si="271"/>
        <v>0</v>
      </c>
      <c r="I344" s="197">
        <f t="shared" si="271"/>
        <v>0</v>
      </c>
      <c r="J344" s="197">
        <f t="shared" si="271"/>
        <v>0</v>
      </c>
      <c r="K344" s="197">
        <f t="shared" si="271"/>
        <v>0</v>
      </c>
      <c r="L344" s="197">
        <f t="shared" si="271"/>
        <v>0</v>
      </c>
      <c r="M344" s="197">
        <f t="shared" si="271"/>
        <v>0</v>
      </c>
      <c r="N344" s="197">
        <f t="shared" si="271"/>
        <v>0</v>
      </c>
      <c r="O344" s="197">
        <f t="shared" si="271"/>
        <v>0</v>
      </c>
      <c r="P344" s="197">
        <f t="shared" si="271"/>
        <v>0</v>
      </c>
      <c r="Q344" s="199" t="e">
        <f t="shared" si="271"/>
        <v>#DIV/0!</v>
      </c>
      <c r="R344" s="199"/>
      <c r="S344" s="223" t="str">
        <f t="shared" si="267"/>
        <v>School 15</v>
      </c>
      <c r="T344" s="224">
        <f t="shared" si="256"/>
        <v>0</v>
      </c>
    </row>
    <row r="345" spans="2:20" hidden="1" x14ac:dyDescent="0.3">
      <c r="B345" s="180" t="str">
        <f t="shared" si="251"/>
        <v>School 16</v>
      </c>
      <c r="C345" s="180">
        <f t="shared" si="251"/>
        <v>0</v>
      </c>
      <c r="F345" s="197">
        <f t="shared" ref="F345:Q345" si="272">IF($F$2=$W$2,F212,F69)</f>
        <v>0</v>
      </c>
      <c r="G345" s="197">
        <f t="shared" si="272"/>
        <v>0</v>
      </c>
      <c r="H345" s="197">
        <f t="shared" si="272"/>
        <v>0</v>
      </c>
      <c r="I345" s="197">
        <f t="shared" si="272"/>
        <v>0</v>
      </c>
      <c r="J345" s="197">
        <f t="shared" si="272"/>
        <v>0</v>
      </c>
      <c r="K345" s="197">
        <f t="shared" si="272"/>
        <v>0</v>
      </c>
      <c r="L345" s="197">
        <f t="shared" si="272"/>
        <v>0</v>
      </c>
      <c r="M345" s="197">
        <f t="shared" si="272"/>
        <v>0</v>
      </c>
      <c r="N345" s="197">
        <f t="shared" si="272"/>
        <v>0</v>
      </c>
      <c r="O345" s="197">
        <f t="shared" si="272"/>
        <v>0</v>
      </c>
      <c r="P345" s="197">
        <f t="shared" si="272"/>
        <v>0</v>
      </c>
      <c r="Q345" s="199" t="e">
        <f t="shared" si="272"/>
        <v>#DIV/0!</v>
      </c>
      <c r="R345" s="199"/>
      <c r="S345" s="223" t="str">
        <f t="shared" si="267"/>
        <v>School 16</v>
      </c>
      <c r="T345" s="224">
        <f t="shared" si="256"/>
        <v>0</v>
      </c>
    </row>
    <row r="346" spans="2:20" hidden="1" x14ac:dyDescent="0.3">
      <c r="B346" s="180" t="str">
        <f t="shared" si="251"/>
        <v>School 17</v>
      </c>
      <c r="C346" s="180">
        <f t="shared" si="251"/>
        <v>0</v>
      </c>
      <c r="F346" s="197">
        <f t="shared" ref="F346:Q346" si="273">IF($F$2=$W$2,F213,F70)</f>
        <v>0</v>
      </c>
      <c r="G346" s="197">
        <f t="shared" si="273"/>
        <v>0</v>
      </c>
      <c r="H346" s="197">
        <f t="shared" si="273"/>
        <v>0</v>
      </c>
      <c r="I346" s="197">
        <f t="shared" si="273"/>
        <v>0</v>
      </c>
      <c r="J346" s="197">
        <f t="shared" si="273"/>
        <v>0</v>
      </c>
      <c r="K346" s="197">
        <f t="shared" si="273"/>
        <v>0</v>
      </c>
      <c r="L346" s="197">
        <f t="shared" si="273"/>
        <v>0</v>
      </c>
      <c r="M346" s="197">
        <f t="shared" si="273"/>
        <v>0</v>
      </c>
      <c r="N346" s="197">
        <f t="shared" si="273"/>
        <v>0</v>
      </c>
      <c r="O346" s="197">
        <f t="shared" si="273"/>
        <v>0</v>
      </c>
      <c r="P346" s="197">
        <f t="shared" si="273"/>
        <v>0</v>
      </c>
      <c r="Q346" s="199" t="e">
        <f t="shared" si="273"/>
        <v>#DIV/0!</v>
      </c>
      <c r="R346" s="199"/>
      <c r="S346" s="223" t="str">
        <f t="shared" si="267"/>
        <v>School 17</v>
      </c>
      <c r="T346" s="224">
        <f t="shared" si="256"/>
        <v>0</v>
      </c>
    </row>
    <row r="347" spans="2:20" hidden="1" x14ac:dyDescent="0.3">
      <c r="B347" s="180" t="str">
        <f t="shared" si="251"/>
        <v>School 18</v>
      </c>
      <c r="C347" s="180">
        <f t="shared" si="251"/>
        <v>0</v>
      </c>
      <c r="F347" s="197">
        <f t="shared" ref="F347:Q347" si="274">IF($F$2=$W$2,F214,F71)</f>
        <v>0</v>
      </c>
      <c r="G347" s="197">
        <f t="shared" si="274"/>
        <v>0</v>
      </c>
      <c r="H347" s="197">
        <f t="shared" si="274"/>
        <v>0</v>
      </c>
      <c r="I347" s="197">
        <f t="shared" si="274"/>
        <v>0</v>
      </c>
      <c r="J347" s="197">
        <f t="shared" si="274"/>
        <v>0</v>
      </c>
      <c r="K347" s="197">
        <f t="shared" si="274"/>
        <v>0</v>
      </c>
      <c r="L347" s="197">
        <f t="shared" si="274"/>
        <v>0</v>
      </c>
      <c r="M347" s="197">
        <f t="shared" si="274"/>
        <v>0</v>
      </c>
      <c r="N347" s="197">
        <f t="shared" si="274"/>
        <v>0</v>
      </c>
      <c r="O347" s="197">
        <f t="shared" si="274"/>
        <v>0</v>
      </c>
      <c r="P347" s="197">
        <f t="shared" si="274"/>
        <v>0</v>
      </c>
      <c r="Q347" s="199" t="e">
        <f t="shared" si="274"/>
        <v>#DIV/0!</v>
      </c>
      <c r="R347" s="199"/>
      <c r="S347" s="223" t="str">
        <f t="shared" si="267"/>
        <v>School 18</v>
      </c>
      <c r="T347" s="224">
        <f t="shared" si="256"/>
        <v>0</v>
      </c>
    </row>
    <row r="348" spans="2:20" hidden="1" x14ac:dyDescent="0.3">
      <c r="B348" s="180" t="str">
        <f t="shared" si="251"/>
        <v>School 19</v>
      </c>
      <c r="C348" s="180">
        <f t="shared" si="251"/>
        <v>0</v>
      </c>
      <c r="F348" s="197">
        <f t="shared" ref="F348:Q348" si="275">IF($F$2=$W$2,F215,F72)</f>
        <v>0</v>
      </c>
      <c r="G348" s="197">
        <f t="shared" si="275"/>
        <v>0</v>
      </c>
      <c r="H348" s="197">
        <f t="shared" si="275"/>
        <v>0</v>
      </c>
      <c r="I348" s="197">
        <f t="shared" si="275"/>
        <v>0</v>
      </c>
      <c r="J348" s="197">
        <f t="shared" si="275"/>
        <v>0</v>
      </c>
      <c r="K348" s="197">
        <f t="shared" si="275"/>
        <v>0</v>
      </c>
      <c r="L348" s="197">
        <f t="shared" si="275"/>
        <v>0</v>
      </c>
      <c r="M348" s="197">
        <f t="shared" si="275"/>
        <v>0</v>
      </c>
      <c r="N348" s="197">
        <f t="shared" si="275"/>
        <v>0</v>
      </c>
      <c r="O348" s="197">
        <f t="shared" si="275"/>
        <v>0</v>
      </c>
      <c r="P348" s="197">
        <f t="shared" si="275"/>
        <v>0</v>
      </c>
      <c r="Q348" s="199" t="e">
        <f t="shared" si="275"/>
        <v>#DIV/0!</v>
      </c>
      <c r="R348" s="199"/>
      <c r="S348" s="223" t="str">
        <f t="shared" si="267"/>
        <v>School 19</v>
      </c>
      <c r="T348" s="224">
        <f t="shared" si="256"/>
        <v>0</v>
      </c>
    </row>
    <row r="349" spans="2:20" hidden="1" x14ac:dyDescent="0.3">
      <c r="B349" s="180" t="str">
        <f t="shared" ref="B349:C368" si="276">B73</f>
        <v>School 20</v>
      </c>
      <c r="C349" s="180">
        <f t="shared" si="276"/>
        <v>0</v>
      </c>
      <c r="F349" s="197">
        <f t="shared" ref="F349:Q349" si="277">IF($F$2=$W$2,F216,F73)</f>
        <v>0</v>
      </c>
      <c r="G349" s="197">
        <f t="shared" si="277"/>
        <v>0</v>
      </c>
      <c r="H349" s="197">
        <f t="shared" si="277"/>
        <v>0</v>
      </c>
      <c r="I349" s="197">
        <f t="shared" si="277"/>
        <v>0</v>
      </c>
      <c r="J349" s="197">
        <f t="shared" si="277"/>
        <v>0</v>
      </c>
      <c r="K349" s="197">
        <f t="shared" si="277"/>
        <v>0</v>
      </c>
      <c r="L349" s="197">
        <f t="shared" si="277"/>
        <v>0</v>
      </c>
      <c r="M349" s="197">
        <f t="shared" si="277"/>
        <v>0</v>
      </c>
      <c r="N349" s="197">
        <f t="shared" si="277"/>
        <v>0</v>
      </c>
      <c r="O349" s="197">
        <f t="shared" si="277"/>
        <v>0</v>
      </c>
      <c r="P349" s="197">
        <f t="shared" si="277"/>
        <v>0</v>
      </c>
      <c r="Q349" s="199" t="e">
        <f t="shared" si="277"/>
        <v>#DIV/0!</v>
      </c>
      <c r="R349" s="199"/>
      <c r="S349" s="223" t="str">
        <f t="shared" si="267"/>
        <v>School 20</v>
      </c>
      <c r="T349" s="224">
        <f t="shared" si="256"/>
        <v>0</v>
      </c>
    </row>
    <row r="350" spans="2:20" hidden="1" x14ac:dyDescent="0.3">
      <c r="B350" s="180" t="str">
        <f t="shared" si="276"/>
        <v>School 21</v>
      </c>
      <c r="C350" s="180">
        <f t="shared" si="276"/>
        <v>0</v>
      </c>
      <c r="F350" s="197">
        <f t="shared" ref="F350:Q350" si="278">IF($F$2=$W$2,F217,F74)</f>
        <v>0</v>
      </c>
      <c r="G350" s="197">
        <f t="shared" si="278"/>
        <v>0</v>
      </c>
      <c r="H350" s="197">
        <f t="shared" si="278"/>
        <v>0</v>
      </c>
      <c r="I350" s="197">
        <f t="shared" si="278"/>
        <v>0</v>
      </c>
      <c r="J350" s="197">
        <f t="shared" si="278"/>
        <v>0</v>
      </c>
      <c r="K350" s="197">
        <f t="shared" si="278"/>
        <v>0</v>
      </c>
      <c r="L350" s="197">
        <f t="shared" si="278"/>
        <v>0</v>
      </c>
      <c r="M350" s="197">
        <f t="shared" si="278"/>
        <v>0</v>
      </c>
      <c r="N350" s="197">
        <f t="shared" si="278"/>
        <v>0</v>
      </c>
      <c r="O350" s="197">
        <f t="shared" si="278"/>
        <v>0</v>
      </c>
      <c r="P350" s="197">
        <f t="shared" si="278"/>
        <v>0</v>
      </c>
      <c r="Q350" s="199" t="e">
        <f t="shared" si="278"/>
        <v>#DIV/0!</v>
      </c>
      <c r="R350" s="199"/>
      <c r="S350" s="223" t="str">
        <f t="shared" si="267"/>
        <v>School 21</v>
      </c>
      <c r="T350" s="224">
        <f t="shared" si="256"/>
        <v>0</v>
      </c>
    </row>
    <row r="351" spans="2:20" hidden="1" x14ac:dyDescent="0.3">
      <c r="B351" s="180" t="str">
        <f t="shared" si="276"/>
        <v>School 22</v>
      </c>
      <c r="C351" s="180">
        <f t="shared" si="276"/>
        <v>0</v>
      </c>
      <c r="F351" s="197">
        <f t="shared" ref="F351:Q351" si="279">IF($F$2=$W$2,F218,F75)</f>
        <v>0</v>
      </c>
      <c r="G351" s="197">
        <f t="shared" si="279"/>
        <v>0</v>
      </c>
      <c r="H351" s="197">
        <f t="shared" si="279"/>
        <v>0</v>
      </c>
      <c r="I351" s="197">
        <f t="shared" si="279"/>
        <v>0</v>
      </c>
      <c r="J351" s="197">
        <f t="shared" si="279"/>
        <v>0</v>
      </c>
      <c r="K351" s="197">
        <f t="shared" si="279"/>
        <v>0</v>
      </c>
      <c r="L351" s="197">
        <f t="shared" si="279"/>
        <v>0</v>
      </c>
      <c r="M351" s="197">
        <f t="shared" si="279"/>
        <v>0</v>
      </c>
      <c r="N351" s="197">
        <f t="shared" si="279"/>
        <v>0</v>
      </c>
      <c r="O351" s="197">
        <f t="shared" si="279"/>
        <v>0</v>
      </c>
      <c r="P351" s="197">
        <f t="shared" si="279"/>
        <v>0</v>
      </c>
      <c r="Q351" s="199" t="e">
        <f t="shared" si="279"/>
        <v>#DIV/0!</v>
      </c>
      <c r="R351" s="199"/>
      <c r="S351" s="223" t="str">
        <f t="shared" si="267"/>
        <v>School 22</v>
      </c>
      <c r="T351" s="224">
        <f t="shared" si="256"/>
        <v>0</v>
      </c>
    </row>
    <row r="352" spans="2:20" hidden="1" x14ac:dyDescent="0.3">
      <c r="B352" s="180" t="str">
        <f t="shared" si="276"/>
        <v>School 23</v>
      </c>
      <c r="C352" s="180">
        <f t="shared" si="276"/>
        <v>0</v>
      </c>
      <c r="F352" s="197">
        <f t="shared" ref="F352:Q352" si="280">IF($F$2=$W$2,F219,F76)</f>
        <v>0</v>
      </c>
      <c r="G352" s="197">
        <f t="shared" si="280"/>
        <v>0</v>
      </c>
      <c r="H352" s="197">
        <f t="shared" si="280"/>
        <v>0</v>
      </c>
      <c r="I352" s="197">
        <f t="shared" si="280"/>
        <v>0</v>
      </c>
      <c r="J352" s="197">
        <f t="shared" si="280"/>
        <v>0</v>
      </c>
      <c r="K352" s="197">
        <f t="shared" si="280"/>
        <v>0</v>
      </c>
      <c r="L352" s="197">
        <f t="shared" si="280"/>
        <v>0</v>
      </c>
      <c r="M352" s="197">
        <f t="shared" si="280"/>
        <v>0</v>
      </c>
      <c r="N352" s="197">
        <f t="shared" si="280"/>
        <v>0</v>
      </c>
      <c r="O352" s="197">
        <f t="shared" si="280"/>
        <v>0</v>
      </c>
      <c r="P352" s="197">
        <f t="shared" si="280"/>
        <v>0</v>
      </c>
      <c r="Q352" s="199" t="e">
        <f t="shared" si="280"/>
        <v>#DIV/0!</v>
      </c>
      <c r="R352" s="199"/>
      <c r="S352" s="223" t="str">
        <f t="shared" si="267"/>
        <v>School 23</v>
      </c>
      <c r="T352" s="224">
        <f t="shared" si="256"/>
        <v>0</v>
      </c>
    </row>
    <row r="353" spans="2:20" hidden="1" x14ac:dyDescent="0.3">
      <c r="B353" s="180" t="str">
        <f t="shared" si="276"/>
        <v>School 24</v>
      </c>
      <c r="C353" s="180">
        <f t="shared" si="276"/>
        <v>0</v>
      </c>
      <c r="F353" s="197">
        <f t="shared" ref="F353:Q353" si="281">IF($F$2=$W$2,F220,F77)</f>
        <v>0</v>
      </c>
      <c r="G353" s="197">
        <f t="shared" si="281"/>
        <v>0</v>
      </c>
      <c r="H353" s="197">
        <f t="shared" si="281"/>
        <v>0</v>
      </c>
      <c r="I353" s="197">
        <f t="shared" si="281"/>
        <v>0</v>
      </c>
      <c r="J353" s="197">
        <f t="shared" si="281"/>
        <v>0</v>
      </c>
      <c r="K353" s="197">
        <f t="shared" si="281"/>
        <v>0</v>
      </c>
      <c r="L353" s="197">
        <f t="shared" si="281"/>
        <v>0</v>
      </c>
      <c r="M353" s="197">
        <f t="shared" si="281"/>
        <v>0</v>
      </c>
      <c r="N353" s="197">
        <f t="shared" si="281"/>
        <v>0</v>
      </c>
      <c r="O353" s="197">
        <f t="shared" si="281"/>
        <v>0</v>
      </c>
      <c r="P353" s="197">
        <f t="shared" si="281"/>
        <v>0</v>
      </c>
      <c r="Q353" s="199" t="e">
        <f t="shared" si="281"/>
        <v>#DIV/0!</v>
      </c>
      <c r="R353" s="199"/>
      <c r="S353" s="223" t="str">
        <f t="shared" si="267"/>
        <v>School 24</v>
      </c>
      <c r="T353" s="224">
        <f t="shared" si="256"/>
        <v>0</v>
      </c>
    </row>
    <row r="354" spans="2:20" hidden="1" x14ac:dyDescent="0.3">
      <c r="B354" s="180" t="str">
        <f t="shared" si="276"/>
        <v>School 25</v>
      </c>
      <c r="C354" s="180">
        <f t="shared" si="276"/>
        <v>0</v>
      </c>
      <c r="F354" s="197">
        <f t="shared" ref="F354:Q354" si="282">IF($F$2=$W$2,F221,F78)</f>
        <v>0</v>
      </c>
      <c r="G354" s="197">
        <f t="shared" si="282"/>
        <v>0</v>
      </c>
      <c r="H354" s="197">
        <f t="shared" si="282"/>
        <v>0</v>
      </c>
      <c r="I354" s="197">
        <f t="shared" si="282"/>
        <v>0</v>
      </c>
      <c r="J354" s="197">
        <f t="shared" si="282"/>
        <v>0</v>
      </c>
      <c r="K354" s="197">
        <f t="shared" si="282"/>
        <v>0</v>
      </c>
      <c r="L354" s="197">
        <f t="shared" si="282"/>
        <v>0</v>
      </c>
      <c r="M354" s="197">
        <f t="shared" si="282"/>
        <v>0</v>
      </c>
      <c r="N354" s="197">
        <f t="shared" si="282"/>
        <v>0</v>
      </c>
      <c r="O354" s="197">
        <f t="shared" si="282"/>
        <v>0</v>
      </c>
      <c r="P354" s="197">
        <f t="shared" si="282"/>
        <v>0</v>
      </c>
      <c r="Q354" s="199" t="e">
        <f t="shared" si="282"/>
        <v>#DIV/0!</v>
      </c>
      <c r="R354" s="199"/>
      <c r="S354" s="223" t="str">
        <f t="shared" si="267"/>
        <v>School 25</v>
      </c>
      <c r="T354" s="224">
        <f t="shared" si="256"/>
        <v>0</v>
      </c>
    </row>
    <row r="355" spans="2:20" hidden="1" x14ac:dyDescent="0.3">
      <c r="B355" s="180" t="str">
        <f t="shared" si="276"/>
        <v>School 26</v>
      </c>
      <c r="C355" s="180">
        <f t="shared" si="276"/>
        <v>0</v>
      </c>
      <c r="F355" s="197">
        <f t="shared" ref="F355:Q355" si="283">IF($F$2=$W$2,F222,F79)</f>
        <v>0</v>
      </c>
      <c r="G355" s="197">
        <f t="shared" si="283"/>
        <v>0</v>
      </c>
      <c r="H355" s="197">
        <f t="shared" si="283"/>
        <v>0</v>
      </c>
      <c r="I355" s="197">
        <f t="shared" si="283"/>
        <v>0</v>
      </c>
      <c r="J355" s="197">
        <f t="shared" si="283"/>
        <v>0</v>
      </c>
      <c r="K355" s="197">
        <f t="shared" si="283"/>
        <v>0</v>
      </c>
      <c r="L355" s="197">
        <f t="shared" si="283"/>
        <v>0</v>
      </c>
      <c r="M355" s="197">
        <f t="shared" si="283"/>
        <v>0</v>
      </c>
      <c r="N355" s="197">
        <f t="shared" si="283"/>
        <v>0</v>
      </c>
      <c r="O355" s="197">
        <f t="shared" si="283"/>
        <v>0</v>
      </c>
      <c r="P355" s="197">
        <f t="shared" si="283"/>
        <v>0</v>
      </c>
      <c r="Q355" s="199" t="e">
        <f t="shared" si="283"/>
        <v>#DIV/0!</v>
      </c>
      <c r="R355" s="199"/>
      <c r="S355" s="223" t="str">
        <f t="shared" si="267"/>
        <v>School 26</v>
      </c>
      <c r="T355" s="224">
        <f t="shared" si="256"/>
        <v>0</v>
      </c>
    </row>
    <row r="356" spans="2:20" hidden="1" x14ac:dyDescent="0.3">
      <c r="B356" s="180" t="str">
        <f t="shared" si="276"/>
        <v>School 27</v>
      </c>
      <c r="C356" s="180">
        <f t="shared" si="276"/>
        <v>0</v>
      </c>
      <c r="F356" s="197">
        <f t="shared" ref="F356:Q356" si="284">IF($F$2=$W$2,F223,F80)</f>
        <v>0</v>
      </c>
      <c r="G356" s="197">
        <f t="shared" si="284"/>
        <v>0</v>
      </c>
      <c r="H356" s="197">
        <f t="shared" si="284"/>
        <v>0</v>
      </c>
      <c r="I356" s="197">
        <f t="shared" si="284"/>
        <v>0</v>
      </c>
      <c r="J356" s="197">
        <f t="shared" si="284"/>
        <v>0</v>
      </c>
      <c r="K356" s="197">
        <f t="shared" si="284"/>
        <v>0</v>
      </c>
      <c r="L356" s="197">
        <f t="shared" si="284"/>
        <v>0</v>
      </c>
      <c r="M356" s="197">
        <f t="shared" si="284"/>
        <v>0</v>
      </c>
      <c r="N356" s="197">
        <f t="shared" si="284"/>
        <v>0</v>
      </c>
      <c r="O356" s="197">
        <f t="shared" si="284"/>
        <v>0</v>
      </c>
      <c r="P356" s="197">
        <f t="shared" si="284"/>
        <v>0</v>
      </c>
      <c r="Q356" s="199" t="e">
        <f t="shared" si="284"/>
        <v>#DIV/0!</v>
      </c>
      <c r="R356" s="199"/>
      <c r="S356" s="223" t="str">
        <f t="shared" si="267"/>
        <v>School 27</v>
      </c>
      <c r="T356" s="224">
        <f t="shared" si="256"/>
        <v>0</v>
      </c>
    </row>
    <row r="357" spans="2:20" hidden="1" x14ac:dyDescent="0.3">
      <c r="B357" s="180" t="str">
        <f t="shared" si="276"/>
        <v>School 28</v>
      </c>
      <c r="C357" s="180">
        <f t="shared" si="276"/>
        <v>0</v>
      </c>
      <c r="F357" s="197">
        <f t="shared" ref="F357:Q357" si="285">IF($F$2=$W$2,F224,F81)</f>
        <v>0</v>
      </c>
      <c r="G357" s="197">
        <f t="shared" si="285"/>
        <v>0</v>
      </c>
      <c r="H357" s="197">
        <f t="shared" si="285"/>
        <v>0</v>
      </c>
      <c r="I357" s="197">
        <f t="shared" si="285"/>
        <v>0</v>
      </c>
      <c r="J357" s="197">
        <f t="shared" si="285"/>
        <v>0</v>
      </c>
      <c r="K357" s="197">
        <f t="shared" si="285"/>
        <v>0</v>
      </c>
      <c r="L357" s="197">
        <f t="shared" si="285"/>
        <v>0</v>
      </c>
      <c r="M357" s="197">
        <f t="shared" si="285"/>
        <v>0</v>
      </c>
      <c r="N357" s="197">
        <f t="shared" si="285"/>
        <v>0</v>
      </c>
      <c r="O357" s="197">
        <f t="shared" si="285"/>
        <v>0</v>
      </c>
      <c r="P357" s="197">
        <f t="shared" si="285"/>
        <v>0</v>
      </c>
      <c r="Q357" s="199" t="e">
        <f t="shared" si="285"/>
        <v>#DIV/0!</v>
      </c>
      <c r="R357" s="199"/>
      <c r="S357" s="223" t="str">
        <f t="shared" si="267"/>
        <v>School 28</v>
      </c>
      <c r="T357" s="224">
        <f t="shared" si="256"/>
        <v>0</v>
      </c>
    </row>
    <row r="358" spans="2:20" hidden="1" x14ac:dyDescent="0.3">
      <c r="B358" s="180" t="str">
        <f t="shared" si="276"/>
        <v>School 29</v>
      </c>
      <c r="C358" s="180">
        <f t="shared" si="276"/>
        <v>0</v>
      </c>
      <c r="F358" s="197">
        <f t="shared" ref="F358:Q358" si="286">IF($F$2=$W$2,F225,F82)</f>
        <v>0</v>
      </c>
      <c r="G358" s="197">
        <f t="shared" si="286"/>
        <v>0</v>
      </c>
      <c r="H358" s="197">
        <f t="shared" si="286"/>
        <v>0</v>
      </c>
      <c r="I358" s="197">
        <f t="shared" si="286"/>
        <v>0</v>
      </c>
      <c r="J358" s="197">
        <f t="shared" si="286"/>
        <v>0</v>
      </c>
      <c r="K358" s="197">
        <f t="shared" si="286"/>
        <v>0</v>
      </c>
      <c r="L358" s="197">
        <f t="shared" si="286"/>
        <v>0</v>
      </c>
      <c r="M358" s="197">
        <f t="shared" si="286"/>
        <v>0</v>
      </c>
      <c r="N358" s="197">
        <f t="shared" si="286"/>
        <v>0</v>
      </c>
      <c r="O358" s="197">
        <f t="shared" si="286"/>
        <v>0</v>
      </c>
      <c r="P358" s="197">
        <f t="shared" si="286"/>
        <v>0</v>
      </c>
      <c r="Q358" s="199" t="e">
        <f t="shared" si="286"/>
        <v>#DIV/0!</v>
      </c>
      <c r="R358" s="199"/>
      <c r="S358" s="223" t="str">
        <f t="shared" si="267"/>
        <v>School 29</v>
      </c>
      <c r="T358" s="224">
        <f t="shared" si="256"/>
        <v>0</v>
      </c>
    </row>
    <row r="359" spans="2:20" hidden="1" x14ac:dyDescent="0.3">
      <c r="B359" s="180" t="str">
        <f t="shared" si="276"/>
        <v>School 30</v>
      </c>
      <c r="C359" s="180">
        <f t="shared" si="276"/>
        <v>0</v>
      </c>
      <c r="F359" s="197">
        <f t="shared" ref="F359:Q359" si="287">IF($F$2=$W$2,F226,F83)</f>
        <v>0</v>
      </c>
      <c r="G359" s="197">
        <f t="shared" si="287"/>
        <v>0</v>
      </c>
      <c r="H359" s="197">
        <f t="shared" si="287"/>
        <v>0</v>
      </c>
      <c r="I359" s="197">
        <f t="shared" si="287"/>
        <v>0</v>
      </c>
      <c r="J359" s="197">
        <f t="shared" si="287"/>
        <v>0</v>
      </c>
      <c r="K359" s="197">
        <f t="shared" si="287"/>
        <v>0</v>
      </c>
      <c r="L359" s="197">
        <f t="shared" si="287"/>
        <v>0</v>
      </c>
      <c r="M359" s="197">
        <f t="shared" si="287"/>
        <v>0</v>
      </c>
      <c r="N359" s="197">
        <f t="shared" si="287"/>
        <v>0</v>
      </c>
      <c r="O359" s="197">
        <f t="shared" si="287"/>
        <v>0</v>
      </c>
      <c r="P359" s="197">
        <f t="shared" si="287"/>
        <v>0</v>
      </c>
      <c r="Q359" s="199" t="e">
        <f t="shared" si="287"/>
        <v>#DIV/0!</v>
      </c>
      <c r="R359" s="199"/>
      <c r="S359" s="223" t="str">
        <f t="shared" si="267"/>
        <v>School 30</v>
      </c>
      <c r="T359" s="224">
        <f t="shared" si="256"/>
        <v>0</v>
      </c>
    </row>
    <row r="360" spans="2:20" hidden="1" x14ac:dyDescent="0.3">
      <c r="B360" s="180" t="str">
        <f t="shared" si="276"/>
        <v>School 31</v>
      </c>
      <c r="C360" s="180">
        <f t="shared" si="276"/>
        <v>0</v>
      </c>
      <c r="F360" s="197">
        <f t="shared" ref="F360:Q360" si="288">IF($F$2=$W$2,F227,F84)</f>
        <v>0</v>
      </c>
      <c r="G360" s="197">
        <f t="shared" si="288"/>
        <v>0</v>
      </c>
      <c r="H360" s="197">
        <f t="shared" si="288"/>
        <v>0</v>
      </c>
      <c r="I360" s="197">
        <f t="shared" si="288"/>
        <v>0</v>
      </c>
      <c r="J360" s="197">
        <f t="shared" si="288"/>
        <v>0</v>
      </c>
      <c r="K360" s="197">
        <f t="shared" si="288"/>
        <v>0</v>
      </c>
      <c r="L360" s="197">
        <f t="shared" si="288"/>
        <v>0</v>
      </c>
      <c r="M360" s="197">
        <f t="shared" si="288"/>
        <v>0</v>
      </c>
      <c r="N360" s="197">
        <f t="shared" si="288"/>
        <v>0</v>
      </c>
      <c r="O360" s="197">
        <f t="shared" si="288"/>
        <v>0</v>
      </c>
      <c r="P360" s="197">
        <f t="shared" si="288"/>
        <v>0</v>
      </c>
      <c r="Q360" s="199" t="e">
        <f t="shared" si="288"/>
        <v>#DIV/0!</v>
      </c>
      <c r="R360" s="199"/>
      <c r="S360" s="223" t="str">
        <f t="shared" si="267"/>
        <v>School 31</v>
      </c>
      <c r="T360" s="224">
        <f t="shared" si="256"/>
        <v>0</v>
      </c>
    </row>
    <row r="361" spans="2:20" hidden="1" x14ac:dyDescent="0.3">
      <c r="B361" s="180" t="str">
        <f t="shared" si="276"/>
        <v>School 32</v>
      </c>
      <c r="C361" s="180">
        <f t="shared" si="276"/>
        <v>0</v>
      </c>
      <c r="F361" s="197">
        <f t="shared" ref="F361:Q361" si="289">IF($F$2=$W$2,F228,F85)</f>
        <v>0</v>
      </c>
      <c r="G361" s="197">
        <f t="shared" si="289"/>
        <v>0</v>
      </c>
      <c r="H361" s="197">
        <f t="shared" si="289"/>
        <v>0</v>
      </c>
      <c r="I361" s="197">
        <f t="shared" si="289"/>
        <v>0</v>
      </c>
      <c r="J361" s="197">
        <f t="shared" si="289"/>
        <v>0</v>
      </c>
      <c r="K361" s="197">
        <f t="shared" si="289"/>
        <v>0</v>
      </c>
      <c r="L361" s="197">
        <f t="shared" si="289"/>
        <v>0</v>
      </c>
      <c r="M361" s="197">
        <f t="shared" si="289"/>
        <v>0</v>
      </c>
      <c r="N361" s="197">
        <f t="shared" si="289"/>
        <v>0</v>
      </c>
      <c r="O361" s="197">
        <f t="shared" si="289"/>
        <v>0</v>
      </c>
      <c r="P361" s="197">
        <f t="shared" si="289"/>
        <v>0</v>
      </c>
      <c r="Q361" s="199" t="e">
        <f t="shared" si="289"/>
        <v>#DIV/0!</v>
      </c>
      <c r="R361" s="199"/>
      <c r="S361" s="223" t="str">
        <f t="shared" si="267"/>
        <v>School 32</v>
      </c>
      <c r="T361" s="224">
        <f t="shared" si="256"/>
        <v>0</v>
      </c>
    </row>
    <row r="362" spans="2:20" hidden="1" x14ac:dyDescent="0.3">
      <c r="B362" s="180" t="str">
        <f t="shared" si="276"/>
        <v>School 33</v>
      </c>
      <c r="C362" s="180">
        <f t="shared" si="276"/>
        <v>0</v>
      </c>
      <c r="F362" s="197">
        <f t="shared" ref="F362:Q362" si="290">IF($F$2=$W$2,F229,F86)</f>
        <v>0</v>
      </c>
      <c r="G362" s="197">
        <f t="shared" si="290"/>
        <v>0</v>
      </c>
      <c r="H362" s="197">
        <f t="shared" si="290"/>
        <v>0</v>
      </c>
      <c r="I362" s="197">
        <f t="shared" si="290"/>
        <v>0</v>
      </c>
      <c r="J362" s="197">
        <f t="shared" si="290"/>
        <v>0</v>
      </c>
      <c r="K362" s="197">
        <f t="shared" si="290"/>
        <v>0</v>
      </c>
      <c r="L362" s="197">
        <f t="shared" si="290"/>
        <v>0</v>
      </c>
      <c r="M362" s="197">
        <f t="shared" si="290"/>
        <v>0</v>
      </c>
      <c r="N362" s="197">
        <f t="shared" si="290"/>
        <v>0</v>
      </c>
      <c r="O362" s="197">
        <f t="shared" si="290"/>
        <v>0</v>
      </c>
      <c r="P362" s="197">
        <f t="shared" si="290"/>
        <v>0</v>
      </c>
      <c r="Q362" s="199" t="e">
        <f t="shared" si="290"/>
        <v>#DIV/0!</v>
      </c>
      <c r="R362" s="199"/>
      <c r="S362" s="223" t="str">
        <f t="shared" si="267"/>
        <v>School 33</v>
      </c>
      <c r="T362" s="224">
        <f t="shared" si="256"/>
        <v>0</v>
      </c>
    </row>
    <row r="363" spans="2:20" hidden="1" x14ac:dyDescent="0.3">
      <c r="B363" s="180" t="str">
        <f t="shared" si="276"/>
        <v>School 34</v>
      </c>
      <c r="C363" s="180">
        <f t="shared" si="276"/>
        <v>0</v>
      </c>
      <c r="F363" s="197">
        <f t="shared" ref="F363:Q363" si="291">IF($F$2=$W$2,F230,F87)</f>
        <v>0</v>
      </c>
      <c r="G363" s="197">
        <f t="shared" si="291"/>
        <v>0</v>
      </c>
      <c r="H363" s="197">
        <f t="shared" si="291"/>
        <v>0</v>
      </c>
      <c r="I363" s="197">
        <f t="shared" si="291"/>
        <v>0</v>
      </c>
      <c r="J363" s="197">
        <f t="shared" si="291"/>
        <v>0</v>
      </c>
      <c r="K363" s="197">
        <f t="shared" si="291"/>
        <v>0</v>
      </c>
      <c r="L363" s="197">
        <f t="shared" si="291"/>
        <v>0</v>
      </c>
      <c r="M363" s="197">
        <f t="shared" si="291"/>
        <v>0</v>
      </c>
      <c r="N363" s="197">
        <f t="shared" si="291"/>
        <v>0</v>
      </c>
      <c r="O363" s="197">
        <f t="shared" si="291"/>
        <v>0</v>
      </c>
      <c r="P363" s="197">
        <f t="shared" si="291"/>
        <v>0</v>
      </c>
      <c r="Q363" s="199" t="e">
        <f t="shared" si="291"/>
        <v>#DIV/0!</v>
      </c>
      <c r="R363" s="199"/>
      <c r="S363" s="223" t="str">
        <f t="shared" si="267"/>
        <v>School 34</v>
      </c>
      <c r="T363" s="224">
        <f t="shared" si="256"/>
        <v>0</v>
      </c>
    </row>
    <row r="364" spans="2:20" hidden="1" x14ac:dyDescent="0.3">
      <c r="B364" s="180" t="str">
        <f t="shared" si="276"/>
        <v>School 35</v>
      </c>
      <c r="C364" s="180">
        <f t="shared" si="276"/>
        <v>0</v>
      </c>
      <c r="F364" s="197">
        <f t="shared" ref="F364:Q364" si="292">IF($F$2=$W$2,F231,F88)</f>
        <v>0</v>
      </c>
      <c r="G364" s="197">
        <f t="shared" si="292"/>
        <v>0</v>
      </c>
      <c r="H364" s="197">
        <f t="shared" si="292"/>
        <v>0</v>
      </c>
      <c r="I364" s="197">
        <f t="shared" si="292"/>
        <v>0</v>
      </c>
      <c r="J364" s="197">
        <f t="shared" si="292"/>
        <v>0</v>
      </c>
      <c r="K364" s="197">
        <f t="shared" si="292"/>
        <v>0</v>
      </c>
      <c r="L364" s="197">
        <f t="shared" si="292"/>
        <v>0</v>
      </c>
      <c r="M364" s="197">
        <f t="shared" si="292"/>
        <v>0</v>
      </c>
      <c r="N364" s="197">
        <f t="shared" si="292"/>
        <v>0</v>
      </c>
      <c r="O364" s="197">
        <f t="shared" si="292"/>
        <v>0</v>
      </c>
      <c r="P364" s="197">
        <f t="shared" si="292"/>
        <v>0</v>
      </c>
      <c r="Q364" s="199" t="e">
        <f t="shared" si="292"/>
        <v>#DIV/0!</v>
      </c>
      <c r="R364" s="199"/>
      <c r="S364" s="223" t="str">
        <f t="shared" si="267"/>
        <v>School 35</v>
      </c>
      <c r="T364" s="224">
        <f t="shared" si="256"/>
        <v>0</v>
      </c>
    </row>
    <row r="365" spans="2:20" hidden="1" x14ac:dyDescent="0.3">
      <c r="B365" s="180" t="str">
        <f t="shared" si="276"/>
        <v>School 36</v>
      </c>
      <c r="C365" s="180">
        <f t="shared" si="276"/>
        <v>0</v>
      </c>
      <c r="F365" s="197">
        <f t="shared" ref="F365:Q365" si="293">IF($F$2=$W$2,F232,F89)</f>
        <v>0</v>
      </c>
      <c r="G365" s="197">
        <f t="shared" si="293"/>
        <v>0</v>
      </c>
      <c r="H365" s="197">
        <f t="shared" si="293"/>
        <v>0</v>
      </c>
      <c r="I365" s="197">
        <f t="shared" si="293"/>
        <v>0</v>
      </c>
      <c r="J365" s="197">
        <f t="shared" si="293"/>
        <v>0</v>
      </c>
      <c r="K365" s="197">
        <f t="shared" si="293"/>
        <v>0</v>
      </c>
      <c r="L365" s="197">
        <f t="shared" si="293"/>
        <v>0</v>
      </c>
      <c r="M365" s="197">
        <f t="shared" si="293"/>
        <v>0</v>
      </c>
      <c r="N365" s="197">
        <f t="shared" si="293"/>
        <v>0</v>
      </c>
      <c r="O365" s="197">
        <f t="shared" si="293"/>
        <v>0</v>
      </c>
      <c r="P365" s="197">
        <f t="shared" si="293"/>
        <v>0</v>
      </c>
      <c r="Q365" s="199" t="e">
        <f t="shared" si="293"/>
        <v>#DIV/0!</v>
      </c>
      <c r="R365" s="199"/>
      <c r="S365" s="223" t="str">
        <f t="shared" si="267"/>
        <v>School 36</v>
      </c>
      <c r="T365" s="224">
        <f t="shared" si="256"/>
        <v>0</v>
      </c>
    </row>
    <row r="366" spans="2:20" hidden="1" x14ac:dyDescent="0.3">
      <c r="B366" s="180" t="str">
        <f t="shared" si="276"/>
        <v>School 37</v>
      </c>
      <c r="C366" s="180">
        <f t="shared" si="276"/>
        <v>0</v>
      </c>
      <c r="F366" s="197">
        <f t="shared" ref="F366:Q366" si="294">IF($F$2=$W$2,F233,F90)</f>
        <v>0</v>
      </c>
      <c r="G366" s="197">
        <f t="shared" si="294"/>
        <v>0</v>
      </c>
      <c r="H366" s="197">
        <f t="shared" si="294"/>
        <v>0</v>
      </c>
      <c r="I366" s="197">
        <f t="shared" si="294"/>
        <v>0</v>
      </c>
      <c r="J366" s="197">
        <f t="shared" si="294"/>
        <v>0</v>
      </c>
      <c r="K366" s="197">
        <f t="shared" si="294"/>
        <v>0</v>
      </c>
      <c r="L366" s="197">
        <f t="shared" si="294"/>
        <v>0</v>
      </c>
      <c r="M366" s="197">
        <f t="shared" si="294"/>
        <v>0</v>
      </c>
      <c r="N366" s="197">
        <f t="shared" si="294"/>
        <v>0</v>
      </c>
      <c r="O366" s="197">
        <f t="shared" si="294"/>
        <v>0</v>
      </c>
      <c r="P366" s="197">
        <f t="shared" si="294"/>
        <v>0</v>
      </c>
      <c r="Q366" s="199" t="e">
        <f t="shared" si="294"/>
        <v>#DIV/0!</v>
      </c>
      <c r="R366" s="199"/>
      <c r="S366" s="223" t="str">
        <f t="shared" si="267"/>
        <v>School 37</v>
      </c>
      <c r="T366" s="224">
        <f t="shared" si="256"/>
        <v>0</v>
      </c>
    </row>
    <row r="367" spans="2:20" hidden="1" x14ac:dyDescent="0.3">
      <c r="B367" s="180" t="str">
        <f t="shared" si="276"/>
        <v>School 38</v>
      </c>
      <c r="C367" s="180">
        <f t="shared" si="276"/>
        <v>0</v>
      </c>
      <c r="F367" s="197">
        <f t="shared" ref="F367:Q367" si="295">IF($F$2=$W$2,F234,F91)</f>
        <v>0</v>
      </c>
      <c r="G367" s="197">
        <f t="shared" si="295"/>
        <v>0</v>
      </c>
      <c r="H367" s="197">
        <f t="shared" si="295"/>
        <v>0</v>
      </c>
      <c r="I367" s="197">
        <f t="shared" si="295"/>
        <v>0</v>
      </c>
      <c r="J367" s="197">
        <f t="shared" si="295"/>
        <v>0</v>
      </c>
      <c r="K367" s="197">
        <f t="shared" si="295"/>
        <v>0</v>
      </c>
      <c r="L367" s="197">
        <f t="shared" si="295"/>
        <v>0</v>
      </c>
      <c r="M367" s="197">
        <f t="shared" si="295"/>
        <v>0</v>
      </c>
      <c r="N367" s="197">
        <f t="shared" si="295"/>
        <v>0</v>
      </c>
      <c r="O367" s="197">
        <f t="shared" si="295"/>
        <v>0</v>
      </c>
      <c r="P367" s="197">
        <f t="shared" si="295"/>
        <v>0</v>
      </c>
      <c r="Q367" s="199" t="e">
        <f t="shared" si="295"/>
        <v>#DIV/0!</v>
      </c>
      <c r="R367" s="199"/>
      <c r="S367" s="223" t="str">
        <f t="shared" si="267"/>
        <v>School 38</v>
      </c>
      <c r="T367" s="224">
        <f t="shared" si="256"/>
        <v>0</v>
      </c>
    </row>
    <row r="368" spans="2:20" hidden="1" x14ac:dyDescent="0.3">
      <c r="B368" s="180" t="str">
        <f t="shared" si="276"/>
        <v>School 39</v>
      </c>
      <c r="C368" s="180">
        <f t="shared" si="276"/>
        <v>0</v>
      </c>
      <c r="F368" s="197">
        <f t="shared" ref="F368:Q368" si="296">IF($F$2=$W$2,F235,F92)</f>
        <v>0</v>
      </c>
      <c r="G368" s="197">
        <f t="shared" si="296"/>
        <v>0</v>
      </c>
      <c r="H368" s="197">
        <f t="shared" si="296"/>
        <v>0</v>
      </c>
      <c r="I368" s="197">
        <f t="shared" si="296"/>
        <v>0</v>
      </c>
      <c r="J368" s="197">
        <f t="shared" si="296"/>
        <v>0</v>
      </c>
      <c r="K368" s="197">
        <f t="shared" si="296"/>
        <v>0</v>
      </c>
      <c r="L368" s="197">
        <f t="shared" si="296"/>
        <v>0</v>
      </c>
      <c r="M368" s="197">
        <f t="shared" si="296"/>
        <v>0</v>
      </c>
      <c r="N368" s="197">
        <f t="shared" si="296"/>
        <v>0</v>
      </c>
      <c r="O368" s="197">
        <f t="shared" si="296"/>
        <v>0</v>
      </c>
      <c r="P368" s="197">
        <f t="shared" si="296"/>
        <v>0</v>
      </c>
      <c r="Q368" s="199" t="e">
        <f t="shared" si="296"/>
        <v>#DIV/0!</v>
      </c>
      <c r="R368" s="199"/>
      <c r="S368" s="223" t="str">
        <f t="shared" si="267"/>
        <v>School 39</v>
      </c>
      <c r="T368" s="224">
        <f t="shared" si="256"/>
        <v>0</v>
      </c>
    </row>
    <row r="369" spans="2:20" hidden="1" x14ac:dyDescent="0.3">
      <c r="B369" s="180" t="str">
        <f t="shared" ref="B369:C369" si="297">B93</f>
        <v>School 40</v>
      </c>
      <c r="C369" s="180">
        <f t="shared" si="297"/>
        <v>0</v>
      </c>
      <c r="F369" s="197">
        <f t="shared" ref="F369:Q369" si="298">IF($F$2=$W$2,F236,F93)</f>
        <v>0</v>
      </c>
      <c r="G369" s="197">
        <f t="shared" si="298"/>
        <v>0</v>
      </c>
      <c r="H369" s="197">
        <f t="shared" si="298"/>
        <v>0</v>
      </c>
      <c r="I369" s="197">
        <f t="shared" si="298"/>
        <v>0</v>
      </c>
      <c r="J369" s="197">
        <f t="shared" si="298"/>
        <v>0</v>
      </c>
      <c r="K369" s="197">
        <f t="shared" si="298"/>
        <v>0</v>
      </c>
      <c r="L369" s="197">
        <f t="shared" si="298"/>
        <v>0</v>
      </c>
      <c r="M369" s="197">
        <f t="shared" si="298"/>
        <v>0</v>
      </c>
      <c r="N369" s="197">
        <f t="shared" si="298"/>
        <v>0</v>
      </c>
      <c r="O369" s="197">
        <f t="shared" si="298"/>
        <v>0</v>
      </c>
      <c r="P369" s="197">
        <f t="shared" si="298"/>
        <v>0</v>
      </c>
      <c r="Q369" s="199" t="e">
        <f t="shared" si="298"/>
        <v>#DIV/0!</v>
      </c>
      <c r="R369" s="199"/>
      <c r="S369" s="223" t="str">
        <f t="shared" si="267"/>
        <v>School 40</v>
      </c>
      <c r="T369" s="224">
        <f t="shared" si="256"/>
        <v>0</v>
      </c>
    </row>
    <row r="370" spans="2:20" hidden="1" x14ac:dyDescent="0.3">
      <c r="F370" s="197"/>
      <c r="G370" s="197"/>
      <c r="H370" s="197"/>
      <c r="I370" s="197"/>
      <c r="J370" s="197"/>
      <c r="K370" s="197"/>
      <c r="L370" s="197"/>
      <c r="M370" s="197"/>
      <c r="N370" s="197"/>
      <c r="O370" s="197"/>
      <c r="P370" s="197"/>
      <c r="Q370" s="199"/>
      <c r="R370" s="199"/>
      <c r="S370" s="223"/>
    </row>
    <row r="371" spans="2:20" hidden="1" x14ac:dyDescent="0.3">
      <c r="B371" s="180" t="s">
        <v>33</v>
      </c>
      <c r="C371" s="180">
        <f>SUM(C330:C370)</f>
        <v>1455</v>
      </c>
      <c r="F371" s="197">
        <f>SUM(F330:F369)</f>
        <v>9021</v>
      </c>
      <c r="G371" s="197">
        <f t="shared" ref="G371:O371" si="299">SUM(G330:G369)</f>
        <v>0</v>
      </c>
      <c r="H371" s="197">
        <f t="shared" si="299"/>
        <v>49321</v>
      </c>
      <c r="I371" s="197">
        <f t="shared" si="299"/>
        <v>92932</v>
      </c>
      <c r="J371" s="197">
        <f t="shared" si="299"/>
        <v>0</v>
      </c>
      <c r="K371" s="197">
        <f t="shared" si="299"/>
        <v>0</v>
      </c>
      <c r="L371" s="197">
        <f t="shared" si="299"/>
        <v>12865</v>
      </c>
      <c r="M371" s="197">
        <f t="shared" si="299"/>
        <v>33855</v>
      </c>
      <c r="N371" s="197">
        <f t="shared" si="299"/>
        <v>0</v>
      </c>
      <c r="O371" s="197">
        <f t="shared" si="299"/>
        <v>11421</v>
      </c>
      <c r="P371" s="197">
        <f>SUM(F371:O371)</f>
        <v>209415</v>
      </c>
      <c r="Q371" s="187">
        <f>P371/10/C371</f>
        <v>14.39278350515464</v>
      </c>
      <c r="R371" s="187"/>
      <c r="S371" s="223" t="str">
        <f t="shared" si="267"/>
        <v>Totaal</v>
      </c>
      <c r="T371" s="224">
        <f t="shared" si="256"/>
        <v>-209415</v>
      </c>
    </row>
    <row r="372" spans="2:20" hidden="1" x14ac:dyDescent="0.3">
      <c r="F372" s="197"/>
      <c r="G372" s="197"/>
      <c r="H372" s="197"/>
      <c r="I372" s="197"/>
      <c r="J372" s="197"/>
      <c r="K372" s="197"/>
      <c r="L372" s="197"/>
      <c r="M372" s="197"/>
      <c r="N372" s="197"/>
      <c r="O372" s="197"/>
      <c r="P372" s="197"/>
      <c r="Q372" s="199"/>
      <c r="R372" s="199"/>
    </row>
    <row r="373" spans="2:20" hidden="1" x14ac:dyDescent="0.3">
      <c r="F373" s="197" t="str">
        <f>B97</f>
        <v>Onderhoud - totaal</v>
      </c>
      <c r="G373" s="197"/>
      <c r="H373" s="197"/>
      <c r="I373" s="197"/>
      <c r="J373" s="197"/>
      <c r="K373" s="197"/>
      <c r="L373" s="197"/>
      <c r="M373" s="197"/>
      <c r="N373" s="197"/>
      <c r="O373" s="197"/>
      <c r="P373" s="197"/>
      <c r="Q373" s="199"/>
      <c r="R373" s="199"/>
    </row>
    <row r="374" spans="2:20" hidden="1" x14ac:dyDescent="0.3">
      <c r="B374" s="180" t="str">
        <f t="shared" ref="B374:C393" si="300">B98</f>
        <v>Naam school :</v>
      </c>
      <c r="C374" s="180" t="str">
        <f t="shared" si="300"/>
        <v>Capaciteit</v>
      </c>
      <c r="F374" s="180">
        <f t="shared" ref="F374:Q374" si="301">F98</f>
        <v>2015</v>
      </c>
      <c r="G374" s="180">
        <f t="shared" si="301"/>
        <v>2016</v>
      </c>
      <c r="H374" s="180">
        <f t="shared" si="301"/>
        <v>2017</v>
      </c>
      <c r="I374" s="180">
        <f t="shared" si="301"/>
        <v>2018</v>
      </c>
      <c r="J374" s="180">
        <f t="shared" si="301"/>
        <v>2019</v>
      </c>
      <c r="K374" s="180">
        <f t="shared" si="301"/>
        <v>2020</v>
      </c>
      <c r="L374" s="180">
        <f t="shared" si="301"/>
        <v>2021</v>
      </c>
      <c r="M374" s="180">
        <f t="shared" si="301"/>
        <v>2022</v>
      </c>
      <c r="N374" s="180">
        <f t="shared" si="301"/>
        <v>2023</v>
      </c>
      <c r="O374" s="180">
        <f t="shared" si="301"/>
        <v>2024</v>
      </c>
      <c r="P374" s="180" t="str">
        <f t="shared" si="301"/>
        <v>Totaal</v>
      </c>
      <c r="Q374" s="180" t="str">
        <f t="shared" si="301"/>
        <v>€ /m² /jaar</v>
      </c>
      <c r="R374" s="180"/>
    </row>
    <row r="375" spans="2:20" hidden="1" x14ac:dyDescent="0.3">
      <c r="B375" s="180" t="str">
        <f t="shared" si="300"/>
        <v>De Groene Vlinder</v>
      </c>
      <c r="C375" s="180">
        <f t="shared" si="300"/>
        <v>0</v>
      </c>
      <c r="F375" s="197">
        <f t="shared" ref="F375:Q375" si="302">IF($F$2=$W$2,F240,F99)</f>
        <v>23653</v>
      </c>
      <c r="G375" s="197">
        <f t="shared" si="302"/>
        <v>468</v>
      </c>
      <c r="H375" s="197">
        <f t="shared" si="302"/>
        <v>81447</v>
      </c>
      <c r="I375" s="197">
        <f t="shared" si="302"/>
        <v>180168</v>
      </c>
      <c r="J375" s="197">
        <f t="shared" si="302"/>
        <v>4218</v>
      </c>
      <c r="K375" s="197">
        <f t="shared" si="302"/>
        <v>556</v>
      </c>
      <c r="L375" s="197">
        <f t="shared" si="302"/>
        <v>13445</v>
      </c>
      <c r="M375" s="197">
        <f t="shared" si="302"/>
        <v>52969</v>
      </c>
      <c r="N375" s="197">
        <f t="shared" si="302"/>
        <v>5432</v>
      </c>
      <c r="O375" s="197">
        <f t="shared" si="302"/>
        <v>57743</v>
      </c>
      <c r="P375" s="197">
        <f t="shared" si="302"/>
        <v>420099</v>
      </c>
      <c r="Q375" s="199" t="e">
        <f t="shared" si="302"/>
        <v>#DIV/0!</v>
      </c>
      <c r="R375" s="199"/>
    </row>
    <row r="376" spans="2:20" hidden="1" x14ac:dyDescent="0.3">
      <c r="B376" s="180" t="str">
        <f t="shared" si="300"/>
        <v>School 2</v>
      </c>
      <c r="C376" s="180">
        <f t="shared" si="300"/>
        <v>0</v>
      </c>
      <c r="F376" s="197">
        <f t="shared" ref="F376:Q376" si="303">IF($F$2=$W$2,F241,F100)</f>
        <v>0</v>
      </c>
      <c r="G376" s="197">
        <f t="shared" si="303"/>
        <v>0</v>
      </c>
      <c r="H376" s="197">
        <f t="shared" si="303"/>
        <v>0</v>
      </c>
      <c r="I376" s="197">
        <f t="shared" si="303"/>
        <v>0</v>
      </c>
      <c r="J376" s="197">
        <f t="shared" si="303"/>
        <v>0</v>
      </c>
      <c r="K376" s="197">
        <f t="shared" si="303"/>
        <v>0</v>
      </c>
      <c r="L376" s="197">
        <f t="shared" si="303"/>
        <v>0</v>
      </c>
      <c r="M376" s="197">
        <f t="shared" si="303"/>
        <v>0</v>
      </c>
      <c r="N376" s="197">
        <f t="shared" si="303"/>
        <v>0</v>
      </c>
      <c r="O376" s="197">
        <f t="shared" si="303"/>
        <v>0</v>
      </c>
      <c r="P376" s="197">
        <f t="shared" si="303"/>
        <v>0</v>
      </c>
      <c r="Q376" s="199" t="e">
        <f t="shared" si="303"/>
        <v>#DIV/0!</v>
      </c>
      <c r="R376" s="199"/>
    </row>
    <row r="377" spans="2:20" hidden="1" x14ac:dyDescent="0.3">
      <c r="B377" s="180" t="str">
        <f t="shared" si="300"/>
        <v>School 3</v>
      </c>
      <c r="C377" s="180">
        <f t="shared" si="300"/>
        <v>0</v>
      </c>
      <c r="F377" s="197">
        <f t="shared" ref="F377:Q377" si="304">IF($F$2=$W$2,F242,F101)</f>
        <v>0</v>
      </c>
      <c r="G377" s="197">
        <f t="shared" si="304"/>
        <v>0</v>
      </c>
      <c r="H377" s="197">
        <f t="shared" si="304"/>
        <v>0</v>
      </c>
      <c r="I377" s="197">
        <f t="shared" si="304"/>
        <v>0</v>
      </c>
      <c r="J377" s="197">
        <f t="shared" si="304"/>
        <v>0</v>
      </c>
      <c r="K377" s="197">
        <f t="shared" si="304"/>
        <v>0</v>
      </c>
      <c r="L377" s="197">
        <f t="shared" si="304"/>
        <v>0</v>
      </c>
      <c r="M377" s="197">
        <f t="shared" si="304"/>
        <v>0</v>
      </c>
      <c r="N377" s="197">
        <f t="shared" si="304"/>
        <v>0</v>
      </c>
      <c r="O377" s="197">
        <f t="shared" si="304"/>
        <v>0</v>
      </c>
      <c r="P377" s="197">
        <f t="shared" si="304"/>
        <v>0</v>
      </c>
      <c r="Q377" s="199" t="e">
        <f t="shared" si="304"/>
        <v>#DIV/0!</v>
      </c>
      <c r="R377" s="199"/>
    </row>
    <row r="378" spans="2:20" hidden="1" x14ac:dyDescent="0.3">
      <c r="B378" s="180" t="str">
        <f t="shared" si="300"/>
        <v>School 4</v>
      </c>
      <c r="C378" s="180">
        <f t="shared" si="300"/>
        <v>0</v>
      </c>
      <c r="F378" s="197">
        <f t="shared" ref="F378:Q378" si="305">IF($F$2=$W$2,F243,F102)</f>
        <v>0</v>
      </c>
      <c r="G378" s="197">
        <f t="shared" si="305"/>
        <v>0</v>
      </c>
      <c r="H378" s="197">
        <f t="shared" si="305"/>
        <v>0</v>
      </c>
      <c r="I378" s="197">
        <f t="shared" si="305"/>
        <v>0</v>
      </c>
      <c r="J378" s="197">
        <f t="shared" si="305"/>
        <v>0</v>
      </c>
      <c r="K378" s="197">
        <f t="shared" si="305"/>
        <v>0</v>
      </c>
      <c r="L378" s="197">
        <f t="shared" si="305"/>
        <v>0</v>
      </c>
      <c r="M378" s="197">
        <f t="shared" si="305"/>
        <v>0</v>
      </c>
      <c r="N378" s="197">
        <f t="shared" si="305"/>
        <v>0</v>
      </c>
      <c r="O378" s="197">
        <f t="shared" si="305"/>
        <v>0</v>
      </c>
      <c r="P378" s="197">
        <f t="shared" si="305"/>
        <v>0</v>
      </c>
      <c r="Q378" s="199" t="e">
        <f t="shared" si="305"/>
        <v>#DIV/0!</v>
      </c>
      <c r="R378" s="199"/>
    </row>
    <row r="379" spans="2:20" hidden="1" x14ac:dyDescent="0.3">
      <c r="B379" s="180" t="str">
        <f t="shared" si="300"/>
        <v>School 5</v>
      </c>
      <c r="C379" s="180">
        <f t="shared" si="300"/>
        <v>0</v>
      </c>
      <c r="F379" s="197">
        <f t="shared" ref="F379:Q379" si="306">IF($F$2=$W$2,F244,F103)</f>
        <v>0</v>
      </c>
      <c r="G379" s="197">
        <f t="shared" si="306"/>
        <v>0</v>
      </c>
      <c r="H379" s="197">
        <f t="shared" si="306"/>
        <v>0</v>
      </c>
      <c r="I379" s="197">
        <f t="shared" si="306"/>
        <v>0</v>
      </c>
      <c r="J379" s="197">
        <f t="shared" si="306"/>
        <v>0</v>
      </c>
      <c r="K379" s="197">
        <f t="shared" si="306"/>
        <v>0</v>
      </c>
      <c r="L379" s="197">
        <f t="shared" si="306"/>
        <v>0</v>
      </c>
      <c r="M379" s="197">
        <f t="shared" si="306"/>
        <v>0</v>
      </c>
      <c r="N379" s="197">
        <f t="shared" si="306"/>
        <v>0</v>
      </c>
      <c r="O379" s="197">
        <f t="shared" si="306"/>
        <v>0</v>
      </c>
      <c r="P379" s="197">
        <f t="shared" si="306"/>
        <v>0</v>
      </c>
      <c r="Q379" s="199" t="e">
        <f t="shared" si="306"/>
        <v>#DIV/0!</v>
      </c>
      <c r="R379" s="199"/>
    </row>
    <row r="380" spans="2:20" hidden="1" x14ac:dyDescent="0.3">
      <c r="B380" s="180" t="str">
        <f t="shared" si="300"/>
        <v>School 6</v>
      </c>
      <c r="C380" s="180">
        <f t="shared" si="300"/>
        <v>0</v>
      </c>
      <c r="F380" s="197">
        <f t="shared" ref="F380:Q380" si="307">IF($F$2=$W$2,F245,F104)</f>
        <v>0</v>
      </c>
      <c r="G380" s="197">
        <f t="shared" si="307"/>
        <v>0</v>
      </c>
      <c r="H380" s="197">
        <f t="shared" si="307"/>
        <v>0</v>
      </c>
      <c r="I380" s="197">
        <f t="shared" si="307"/>
        <v>0</v>
      </c>
      <c r="J380" s="197">
        <f t="shared" si="307"/>
        <v>0</v>
      </c>
      <c r="K380" s="197">
        <f t="shared" si="307"/>
        <v>0</v>
      </c>
      <c r="L380" s="197">
        <f t="shared" si="307"/>
        <v>0</v>
      </c>
      <c r="M380" s="197">
        <f t="shared" si="307"/>
        <v>0</v>
      </c>
      <c r="N380" s="197">
        <f t="shared" si="307"/>
        <v>0</v>
      </c>
      <c r="O380" s="197">
        <f t="shared" si="307"/>
        <v>0</v>
      </c>
      <c r="P380" s="197">
        <f t="shared" si="307"/>
        <v>0</v>
      </c>
      <c r="Q380" s="199" t="e">
        <f t="shared" si="307"/>
        <v>#DIV/0!</v>
      </c>
      <c r="R380" s="199"/>
    </row>
    <row r="381" spans="2:20" hidden="1" x14ac:dyDescent="0.3">
      <c r="B381" s="180" t="str">
        <f t="shared" si="300"/>
        <v>School 7</v>
      </c>
      <c r="C381" s="180">
        <f t="shared" si="300"/>
        <v>0</v>
      </c>
      <c r="F381" s="197">
        <f t="shared" ref="F381:Q381" si="308">IF($F$2=$W$2,F246,F105)</f>
        <v>0</v>
      </c>
      <c r="G381" s="197">
        <f t="shared" si="308"/>
        <v>0</v>
      </c>
      <c r="H381" s="197">
        <f t="shared" si="308"/>
        <v>0</v>
      </c>
      <c r="I381" s="197">
        <f t="shared" si="308"/>
        <v>0</v>
      </c>
      <c r="J381" s="197">
        <f t="shared" si="308"/>
        <v>0</v>
      </c>
      <c r="K381" s="197">
        <f t="shared" si="308"/>
        <v>0</v>
      </c>
      <c r="L381" s="197">
        <f t="shared" si="308"/>
        <v>0</v>
      </c>
      <c r="M381" s="197">
        <f t="shared" si="308"/>
        <v>0</v>
      </c>
      <c r="N381" s="197">
        <f t="shared" si="308"/>
        <v>0</v>
      </c>
      <c r="O381" s="197">
        <f t="shared" si="308"/>
        <v>0</v>
      </c>
      <c r="P381" s="197">
        <f t="shared" si="308"/>
        <v>0</v>
      </c>
      <c r="Q381" s="199" t="e">
        <f t="shared" si="308"/>
        <v>#DIV/0!</v>
      </c>
      <c r="R381" s="199"/>
    </row>
    <row r="382" spans="2:20" hidden="1" x14ac:dyDescent="0.3">
      <c r="B382" s="180" t="str">
        <f t="shared" si="300"/>
        <v>School 8</v>
      </c>
      <c r="C382" s="180">
        <f t="shared" si="300"/>
        <v>0</v>
      </c>
      <c r="F382" s="197">
        <f t="shared" ref="F382:Q382" si="309">IF($F$2=$W$2,F247,F106)</f>
        <v>0</v>
      </c>
      <c r="G382" s="197">
        <f t="shared" si="309"/>
        <v>0</v>
      </c>
      <c r="H382" s="197">
        <f t="shared" si="309"/>
        <v>0</v>
      </c>
      <c r="I382" s="197">
        <f t="shared" si="309"/>
        <v>0</v>
      </c>
      <c r="J382" s="197">
        <f t="shared" si="309"/>
        <v>0</v>
      </c>
      <c r="K382" s="197">
        <f t="shared" si="309"/>
        <v>0</v>
      </c>
      <c r="L382" s="197">
        <f t="shared" si="309"/>
        <v>0</v>
      </c>
      <c r="M382" s="197">
        <f t="shared" si="309"/>
        <v>0</v>
      </c>
      <c r="N382" s="197">
        <f t="shared" si="309"/>
        <v>0</v>
      </c>
      <c r="O382" s="197">
        <f t="shared" si="309"/>
        <v>0</v>
      </c>
      <c r="P382" s="197">
        <f t="shared" si="309"/>
        <v>0</v>
      </c>
      <c r="Q382" s="199" t="e">
        <f t="shared" si="309"/>
        <v>#DIV/0!</v>
      </c>
      <c r="R382" s="199"/>
    </row>
    <row r="383" spans="2:20" hidden="1" x14ac:dyDescent="0.3">
      <c r="B383" s="180" t="str">
        <f t="shared" si="300"/>
        <v>School 9</v>
      </c>
      <c r="C383" s="180">
        <f t="shared" si="300"/>
        <v>0</v>
      </c>
      <c r="F383" s="197">
        <f t="shared" ref="F383:Q383" si="310">IF($F$2=$W$2,F248,F107)</f>
        <v>0</v>
      </c>
      <c r="G383" s="197">
        <f t="shared" si="310"/>
        <v>0</v>
      </c>
      <c r="H383" s="197">
        <f t="shared" si="310"/>
        <v>0</v>
      </c>
      <c r="I383" s="197">
        <f t="shared" si="310"/>
        <v>0</v>
      </c>
      <c r="J383" s="197">
        <f t="shared" si="310"/>
        <v>0</v>
      </c>
      <c r="K383" s="197">
        <f t="shared" si="310"/>
        <v>0</v>
      </c>
      <c r="L383" s="197">
        <f t="shared" si="310"/>
        <v>0</v>
      </c>
      <c r="M383" s="197">
        <f t="shared" si="310"/>
        <v>0</v>
      </c>
      <c r="N383" s="197">
        <f t="shared" si="310"/>
        <v>0</v>
      </c>
      <c r="O383" s="197">
        <f t="shared" si="310"/>
        <v>0</v>
      </c>
      <c r="P383" s="197">
        <f t="shared" si="310"/>
        <v>0</v>
      </c>
      <c r="Q383" s="199" t="e">
        <f t="shared" si="310"/>
        <v>#DIV/0!</v>
      </c>
      <c r="R383" s="199"/>
    </row>
    <row r="384" spans="2:20" hidden="1" x14ac:dyDescent="0.3">
      <c r="B384" s="180" t="str">
        <f t="shared" si="300"/>
        <v>School 10</v>
      </c>
      <c r="C384" s="180">
        <f t="shared" si="300"/>
        <v>0</v>
      </c>
      <c r="F384" s="197">
        <f t="shared" ref="F384:Q384" si="311">IF($F$2=$W$2,F249,F108)</f>
        <v>0</v>
      </c>
      <c r="G384" s="197">
        <f t="shared" si="311"/>
        <v>0</v>
      </c>
      <c r="H384" s="197">
        <f t="shared" si="311"/>
        <v>0</v>
      </c>
      <c r="I384" s="197">
        <f t="shared" si="311"/>
        <v>0</v>
      </c>
      <c r="J384" s="197">
        <f t="shared" si="311"/>
        <v>0</v>
      </c>
      <c r="K384" s="197">
        <f t="shared" si="311"/>
        <v>0</v>
      </c>
      <c r="L384" s="197">
        <f t="shared" si="311"/>
        <v>0</v>
      </c>
      <c r="M384" s="197">
        <f t="shared" si="311"/>
        <v>0</v>
      </c>
      <c r="N384" s="197">
        <f t="shared" si="311"/>
        <v>0</v>
      </c>
      <c r="O384" s="197">
        <f t="shared" si="311"/>
        <v>0</v>
      </c>
      <c r="P384" s="197">
        <f t="shared" si="311"/>
        <v>0</v>
      </c>
      <c r="Q384" s="199" t="e">
        <f t="shared" si="311"/>
        <v>#DIV/0!</v>
      </c>
      <c r="R384" s="199"/>
    </row>
    <row r="385" spans="2:18" hidden="1" x14ac:dyDescent="0.3">
      <c r="B385" s="180" t="str">
        <f t="shared" si="300"/>
        <v>School 11</v>
      </c>
      <c r="C385" s="180">
        <f t="shared" si="300"/>
        <v>0</v>
      </c>
      <c r="F385" s="197">
        <f t="shared" ref="F385:Q385" si="312">IF($F$2=$W$2,F250,F109)</f>
        <v>0</v>
      </c>
      <c r="G385" s="197">
        <f t="shared" si="312"/>
        <v>0</v>
      </c>
      <c r="H385" s="197">
        <f t="shared" si="312"/>
        <v>0</v>
      </c>
      <c r="I385" s="197">
        <f t="shared" si="312"/>
        <v>0</v>
      </c>
      <c r="J385" s="197">
        <f t="shared" si="312"/>
        <v>0</v>
      </c>
      <c r="K385" s="197">
        <f t="shared" si="312"/>
        <v>0</v>
      </c>
      <c r="L385" s="197">
        <f t="shared" si="312"/>
        <v>0</v>
      </c>
      <c r="M385" s="197">
        <f t="shared" si="312"/>
        <v>0</v>
      </c>
      <c r="N385" s="197">
        <f t="shared" si="312"/>
        <v>0</v>
      </c>
      <c r="O385" s="197">
        <f t="shared" si="312"/>
        <v>0</v>
      </c>
      <c r="P385" s="197">
        <f t="shared" si="312"/>
        <v>0</v>
      </c>
      <c r="Q385" s="199" t="e">
        <f t="shared" si="312"/>
        <v>#DIV/0!</v>
      </c>
      <c r="R385" s="199"/>
    </row>
    <row r="386" spans="2:18" hidden="1" x14ac:dyDescent="0.3">
      <c r="B386" s="180" t="str">
        <f t="shared" si="300"/>
        <v>School 12</v>
      </c>
      <c r="C386" s="180">
        <f t="shared" si="300"/>
        <v>0</v>
      </c>
      <c r="F386" s="197">
        <f t="shared" ref="F386:Q386" si="313">IF($F$2=$W$2,F251,F110)</f>
        <v>0</v>
      </c>
      <c r="G386" s="197">
        <f t="shared" si="313"/>
        <v>0</v>
      </c>
      <c r="H386" s="197">
        <f t="shared" si="313"/>
        <v>0</v>
      </c>
      <c r="I386" s="197">
        <f t="shared" si="313"/>
        <v>0</v>
      </c>
      <c r="J386" s="197">
        <f t="shared" si="313"/>
        <v>0</v>
      </c>
      <c r="K386" s="197">
        <f t="shared" si="313"/>
        <v>0</v>
      </c>
      <c r="L386" s="197">
        <f t="shared" si="313"/>
        <v>0</v>
      </c>
      <c r="M386" s="197">
        <f t="shared" si="313"/>
        <v>0</v>
      </c>
      <c r="N386" s="197">
        <f t="shared" si="313"/>
        <v>0</v>
      </c>
      <c r="O386" s="197">
        <f t="shared" si="313"/>
        <v>0</v>
      </c>
      <c r="P386" s="197">
        <f t="shared" si="313"/>
        <v>0</v>
      </c>
      <c r="Q386" s="199" t="e">
        <f t="shared" si="313"/>
        <v>#DIV/0!</v>
      </c>
      <c r="R386" s="199"/>
    </row>
    <row r="387" spans="2:18" hidden="1" x14ac:dyDescent="0.3">
      <c r="B387" s="180" t="str">
        <f t="shared" si="300"/>
        <v>School 13</v>
      </c>
      <c r="C387" s="180">
        <f t="shared" si="300"/>
        <v>0</v>
      </c>
      <c r="F387" s="197">
        <f t="shared" ref="F387:Q387" si="314">IF($F$2=$W$2,F252,F111)</f>
        <v>0</v>
      </c>
      <c r="G387" s="197">
        <f t="shared" si="314"/>
        <v>0</v>
      </c>
      <c r="H387" s="197">
        <f t="shared" si="314"/>
        <v>0</v>
      </c>
      <c r="I387" s="197">
        <f t="shared" si="314"/>
        <v>0</v>
      </c>
      <c r="J387" s="197">
        <f t="shared" si="314"/>
        <v>0</v>
      </c>
      <c r="K387" s="197">
        <f t="shared" si="314"/>
        <v>0</v>
      </c>
      <c r="L387" s="197">
        <f t="shared" si="314"/>
        <v>0</v>
      </c>
      <c r="M387" s="197">
        <f t="shared" si="314"/>
        <v>0</v>
      </c>
      <c r="N387" s="197">
        <f t="shared" si="314"/>
        <v>0</v>
      </c>
      <c r="O387" s="197">
        <f t="shared" si="314"/>
        <v>0</v>
      </c>
      <c r="P387" s="197">
        <f t="shared" si="314"/>
        <v>0</v>
      </c>
      <c r="Q387" s="199" t="e">
        <f t="shared" si="314"/>
        <v>#DIV/0!</v>
      </c>
      <c r="R387" s="199"/>
    </row>
    <row r="388" spans="2:18" hidden="1" x14ac:dyDescent="0.3">
      <c r="B388" s="180" t="str">
        <f t="shared" si="300"/>
        <v>School 14</v>
      </c>
      <c r="C388" s="180">
        <f t="shared" si="300"/>
        <v>0</v>
      </c>
      <c r="F388" s="197">
        <f t="shared" ref="F388:Q388" si="315">IF($F$2=$W$2,F253,F112)</f>
        <v>0</v>
      </c>
      <c r="G388" s="197">
        <f t="shared" si="315"/>
        <v>0</v>
      </c>
      <c r="H388" s="197">
        <f t="shared" si="315"/>
        <v>0</v>
      </c>
      <c r="I388" s="197">
        <f t="shared" si="315"/>
        <v>0</v>
      </c>
      <c r="J388" s="197">
        <f t="shared" si="315"/>
        <v>0</v>
      </c>
      <c r="K388" s="197">
        <f t="shared" si="315"/>
        <v>0</v>
      </c>
      <c r="L388" s="197">
        <f t="shared" si="315"/>
        <v>0</v>
      </c>
      <c r="M388" s="197">
        <f t="shared" si="315"/>
        <v>0</v>
      </c>
      <c r="N388" s="197">
        <f t="shared" si="315"/>
        <v>0</v>
      </c>
      <c r="O388" s="197">
        <f t="shared" si="315"/>
        <v>0</v>
      </c>
      <c r="P388" s="197">
        <f t="shared" si="315"/>
        <v>0</v>
      </c>
      <c r="Q388" s="199" t="e">
        <f t="shared" si="315"/>
        <v>#DIV/0!</v>
      </c>
      <c r="R388" s="199"/>
    </row>
    <row r="389" spans="2:18" hidden="1" x14ac:dyDescent="0.3">
      <c r="B389" s="180" t="str">
        <f t="shared" si="300"/>
        <v>School 15</v>
      </c>
      <c r="C389" s="180">
        <f t="shared" si="300"/>
        <v>0</v>
      </c>
      <c r="F389" s="197">
        <f t="shared" ref="F389:Q389" si="316">IF($F$2=$W$2,F254,F113)</f>
        <v>0</v>
      </c>
      <c r="G389" s="197">
        <f t="shared" si="316"/>
        <v>0</v>
      </c>
      <c r="H389" s="197">
        <f t="shared" si="316"/>
        <v>0</v>
      </c>
      <c r="I389" s="197">
        <f t="shared" si="316"/>
        <v>0</v>
      </c>
      <c r="J389" s="197">
        <f t="shared" si="316"/>
        <v>0</v>
      </c>
      <c r="K389" s="197">
        <f t="shared" si="316"/>
        <v>0</v>
      </c>
      <c r="L389" s="197">
        <f t="shared" si="316"/>
        <v>0</v>
      </c>
      <c r="M389" s="197">
        <f t="shared" si="316"/>
        <v>0</v>
      </c>
      <c r="N389" s="197">
        <f t="shared" si="316"/>
        <v>0</v>
      </c>
      <c r="O389" s="197">
        <f t="shared" si="316"/>
        <v>0</v>
      </c>
      <c r="P389" s="197">
        <f t="shared" si="316"/>
        <v>0</v>
      </c>
      <c r="Q389" s="199" t="e">
        <f t="shared" si="316"/>
        <v>#DIV/0!</v>
      </c>
      <c r="R389" s="199"/>
    </row>
    <row r="390" spans="2:18" hidden="1" x14ac:dyDescent="0.3">
      <c r="B390" s="180" t="str">
        <f t="shared" si="300"/>
        <v>School 16</v>
      </c>
      <c r="C390" s="180">
        <f t="shared" si="300"/>
        <v>0</v>
      </c>
      <c r="F390" s="197">
        <f t="shared" ref="F390:Q390" si="317">IF($F$2=$W$2,F255,F114)</f>
        <v>0</v>
      </c>
      <c r="G390" s="197">
        <f t="shared" si="317"/>
        <v>0</v>
      </c>
      <c r="H390" s="197">
        <f t="shared" si="317"/>
        <v>0</v>
      </c>
      <c r="I390" s="197">
        <f t="shared" si="317"/>
        <v>0</v>
      </c>
      <c r="J390" s="197">
        <f t="shared" si="317"/>
        <v>0</v>
      </c>
      <c r="K390" s="197">
        <f t="shared" si="317"/>
        <v>0</v>
      </c>
      <c r="L390" s="197">
        <f t="shared" si="317"/>
        <v>0</v>
      </c>
      <c r="M390" s="197">
        <f t="shared" si="317"/>
        <v>0</v>
      </c>
      <c r="N390" s="197">
        <f t="shared" si="317"/>
        <v>0</v>
      </c>
      <c r="O390" s="197">
        <f t="shared" si="317"/>
        <v>0</v>
      </c>
      <c r="P390" s="197">
        <f t="shared" si="317"/>
        <v>0</v>
      </c>
      <c r="Q390" s="199" t="e">
        <f t="shared" si="317"/>
        <v>#DIV/0!</v>
      </c>
      <c r="R390" s="199"/>
    </row>
    <row r="391" spans="2:18" hidden="1" x14ac:dyDescent="0.3">
      <c r="B391" s="180" t="str">
        <f t="shared" si="300"/>
        <v>School 17</v>
      </c>
      <c r="C391" s="180">
        <f t="shared" si="300"/>
        <v>0</v>
      </c>
      <c r="F391" s="197">
        <f t="shared" ref="F391:Q391" si="318">IF($F$2=$W$2,F256,F115)</f>
        <v>0</v>
      </c>
      <c r="G391" s="197">
        <f t="shared" si="318"/>
        <v>0</v>
      </c>
      <c r="H391" s="197">
        <f t="shared" si="318"/>
        <v>0</v>
      </c>
      <c r="I391" s="197">
        <f t="shared" si="318"/>
        <v>0</v>
      </c>
      <c r="J391" s="197">
        <f t="shared" si="318"/>
        <v>0</v>
      </c>
      <c r="K391" s="197">
        <f t="shared" si="318"/>
        <v>0</v>
      </c>
      <c r="L391" s="197">
        <f t="shared" si="318"/>
        <v>0</v>
      </c>
      <c r="M391" s="197">
        <f t="shared" si="318"/>
        <v>0</v>
      </c>
      <c r="N391" s="197">
        <f t="shared" si="318"/>
        <v>0</v>
      </c>
      <c r="O391" s="197">
        <f t="shared" si="318"/>
        <v>0</v>
      </c>
      <c r="P391" s="197">
        <f t="shared" si="318"/>
        <v>0</v>
      </c>
      <c r="Q391" s="199" t="e">
        <f t="shared" si="318"/>
        <v>#DIV/0!</v>
      </c>
      <c r="R391" s="199"/>
    </row>
    <row r="392" spans="2:18" hidden="1" x14ac:dyDescent="0.3">
      <c r="B392" s="180" t="str">
        <f t="shared" si="300"/>
        <v>School 18</v>
      </c>
      <c r="C392" s="180">
        <f t="shared" si="300"/>
        <v>0</v>
      </c>
      <c r="F392" s="197">
        <f t="shared" ref="F392:Q392" si="319">IF($F$2=$W$2,F257,F116)</f>
        <v>0</v>
      </c>
      <c r="G392" s="197">
        <f t="shared" si="319"/>
        <v>0</v>
      </c>
      <c r="H392" s="197">
        <f t="shared" si="319"/>
        <v>0</v>
      </c>
      <c r="I392" s="197">
        <f t="shared" si="319"/>
        <v>0</v>
      </c>
      <c r="J392" s="197">
        <f t="shared" si="319"/>
        <v>0</v>
      </c>
      <c r="K392" s="197">
        <f t="shared" si="319"/>
        <v>0</v>
      </c>
      <c r="L392" s="197">
        <f t="shared" si="319"/>
        <v>0</v>
      </c>
      <c r="M392" s="197">
        <f t="shared" si="319"/>
        <v>0</v>
      </c>
      <c r="N392" s="197">
        <f t="shared" si="319"/>
        <v>0</v>
      </c>
      <c r="O392" s="197">
        <f t="shared" si="319"/>
        <v>0</v>
      </c>
      <c r="P392" s="197">
        <f t="shared" si="319"/>
        <v>0</v>
      </c>
      <c r="Q392" s="199" t="e">
        <f t="shared" si="319"/>
        <v>#DIV/0!</v>
      </c>
      <c r="R392" s="199"/>
    </row>
    <row r="393" spans="2:18" hidden="1" x14ac:dyDescent="0.3">
      <c r="B393" s="180" t="str">
        <f t="shared" si="300"/>
        <v>School 19</v>
      </c>
      <c r="C393" s="180">
        <f t="shared" si="300"/>
        <v>0</v>
      </c>
      <c r="F393" s="197">
        <f t="shared" ref="F393:Q393" si="320">IF($F$2=$W$2,F258,F117)</f>
        <v>0</v>
      </c>
      <c r="G393" s="197">
        <f t="shared" si="320"/>
        <v>0</v>
      </c>
      <c r="H393" s="197">
        <f t="shared" si="320"/>
        <v>0</v>
      </c>
      <c r="I393" s="197">
        <f t="shared" si="320"/>
        <v>0</v>
      </c>
      <c r="J393" s="197">
        <f t="shared" si="320"/>
        <v>0</v>
      </c>
      <c r="K393" s="197">
        <f t="shared" si="320"/>
        <v>0</v>
      </c>
      <c r="L393" s="197">
        <f t="shared" si="320"/>
        <v>0</v>
      </c>
      <c r="M393" s="197">
        <f t="shared" si="320"/>
        <v>0</v>
      </c>
      <c r="N393" s="197">
        <f t="shared" si="320"/>
        <v>0</v>
      </c>
      <c r="O393" s="197">
        <f t="shared" si="320"/>
        <v>0</v>
      </c>
      <c r="P393" s="197">
        <f t="shared" si="320"/>
        <v>0</v>
      </c>
      <c r="Q393" s="199" t="e">
        <f t="shared" si="320"/>
        <v>#DIV/0!</v>
      </c>
      <c r="R393" s="199"/>
    </row>
    <row r="394" spans="2:18" hidden="1" x14ac:dyDescent="0.3">
      <c r="B394" s="180" t="str">
        <f t="shared" ref="B394:C413" si="321">B118</f>
        <v>School 20</v>
      </c>
      <c r="C394" s="180">
        <f t="shared" si="321"/>
        <v>0</v>
      </c>
      <c r="F394" s="197">
        <f t="shared" ref="F394:Q394" si="322">IF($F$2=$W$2,F259,F118)</f>
        <v>0</v>
      </c>
      <c r="G394" s="197">
        <f t="shared" si="322"/>
        <v>0</v>
      </c>
      <c r="H394" s="197">
        <f t="shared" si="322"/>
        <v>0</v>
      </c>
      <c r="I394" s="197">
        <f t="shared" si="322"/>
        <v>0</v>
      </c>
      <c r="J394" s="197">
        <f t="shared" si="322"/>
        <v>0</v>
      </c>
      <c r="K394" s="197">
        <f t="shared" si="322"/>
        <v>0</v>
      </c>
      <c r="L394" s="197">
        <f t="shared" si="322"/>
        <v>0</v>
      </c>
      <c r="M394" s="197">
        <f t="shared" si="322"/>
        <v>0</v>
      </c>
      <c r="N394" s="197">
        <f t="shared" si="322"/>
        <v>0</v>
      </c>
      <c r="O394" s="197">
        <f t="shared" si="322"/>
        <v>0</v>
      </c>
      <c r="P394" s="197">
        <f t="shared" si="322"/>
        <v>0</v>
      </c>
      <c r="Q394" s="199" t="e">
        <f t="shared" si="322"/>
        <v>#DIV/0!</v>
      </c>
      <c r="R394" s="199"/>
    </row>
    <row r="395" spans="2:18" hidden="1" x14ac:dyDescent="0.3">
      <c r="B395" s="180" t="str">
        <f t="shared" si="321"/>
        <v>School 21</v>
      </c>
      <c r="C395" s="180">
        <f t="shared" si="321"/>
        <v>0</v>
      </c>
      <c r="F395" s="197">
        <f t="shared" ref="F395:Q395" si="323">IF($F$2=$W$2,F260,F119)</f>
        <v>0</v>
      </c>
      <c r="G395" s="197">
        <f t="shared" si="323"/>
        <v>0</v>
      </c>
      <c r="H395" s="197">
        <f t="shared" si="323"/>
        <v>0</v>
      </c>
      <c r="I395" s="197">
        <f t="shared" si="323"/>
        <v>0</v>
      </c>
      <c r="J395" s="197">
        <f t="shared" si="323"/>
        <v>0</v>
      </c>
      <c r="K395" s="197">
        <f t="shared" si="323"/>
        <v>0</v>
      </c>
      <c r="L395" s="197">
        <f t="shared" si="323"/>
        <v>0</v>
      </c>
      <c r="M395" s="197">
        <f t="shared" si="323"/>
        <v>0</v>
      </c>
      <c r="N395" s="197">
        <f t="shared" si="323"/>
        <v>0</v>
      </c>
      <c r="O395" s="197">
        <f t="shared" si="323"/>
        <v>0</v>
      </c>
      <c r="P395" s="197">
        <f t="shared" si="323"/>
        <v>0</v>
      </c>
      <c r="Q395" s="199" t="e">
        <f t="shared" si="323"/>
        <v>#DIV/0!</v>
      </c>
      <c r="R395" s="199"/>
    </row>
    <row r="396" spans="2:18" hidden="1" x14ac:dyDescent="0.3">
      <c r="B396" s="180" t="str">
        <f t="shared" si="321"/>
        <v>School 22</v>
      </c>
      <c r="C396" s="180">
        <f t="shared" si="321"/>
        <v>0</v>
      </c>
      <c r="F396" s="197">
        <f t="shared" ref="F396:Q396" si="324">IF($F$2=$W$2,F261,F120)</f>
        <v>0</v>
      </c>
      <c r="G396" s="197">
        <f t="shared" si="324"/>
        <v>0</v>
      </c>
      <c r="H396" s="197">
        <f t="shared" si="324"/>
        <v>0</v>
      </c>
      <c r="I396" s="197">
        <f t="shared" si="324"/>
        <v>0</v>
      </c>
      <c r="J396" s="197">
        <f t="shared" si="324"/>
        <v>0</v>
      </c>
      <c r="K396" s="197">
        <f t="shared" si="324"/>
        <v>0</v>
      </c>
      <c r="L396" s="197">
        <f t="shared" si="324"/>
        <v>0</v>
      </c>
      <c r="M396" s="197">
        <f t="shared" si="324"/>
        <v>0</v>
      </c>
      <c r="N396" s="197">
        <f t="shared" si="324"/>
        <v>0</v>
      </c>
      <c r="O396" s="197">
        <f t="shared" si="324"/>
        <v>0</v>
      </c>
      <c r="P396" s="197">
        <f t="shared" si="324"/>
        <v>0</v>
      </c>
      <c r="Q396" s="199" t="e">
        <f t="shared" si="324"/>
        <v>#DIV/0!</v>
      </c>
      <c r="R396" s="199"/>
    </row>
    <row r="397" spans="2:18" hidden="1" x14ac:dyDescent="0.3">
      <c r="B397" s="180" t="str">
        <f t="shared" si="321"/>
        <v>School 23</v>
      </c>
      <c r="C397" s="180">
        <f t="shared" si="321"/>
        <v>0</v>
      </c>
      <c r="F397" s="197">
        <f t="shared" ref="F397:Q397" si="325">IF($F$2=$W$2,F262,F121)</f>
        <v>0</v>
      </c>
      <c r="G397" s="197">
        <f t="shared" si="325"/>
        <v>0</v>
      </c>
      <c r="H397" s="197">
        <f t="shared" si="325"/>
        <v>0</v>
      </c>
      <c r="I397" s="197">
        <f t="shared" si="325"/>
        <v>0</v>
      </c>
      <c r="J397" s="197">
        <f t="shared" si="325"/>
        <v>0</v>
      </c>
      <c r="K397" s="197">
        <f t="shared" si="325"/>
        <v>0</v>
      </c>
      <c r="L397" s="197">
        <f t="shared" si="325"/>
        <v>0</v>
      </c>
      <c r="M397" s="197">
        <f t="shared" si="325"/>
        <v>0</v>
      </c>
      <c r="N397" s="197">
        <f t="shared" si="325"/>
        <v>0</v>
      </c>
      <c r="O397" s="197">
        <f t="shared" si="325"/>
        <v>0</v>
      </c>
      <c r="P397" s="197">
        <f t="shared" si="325"/>
        <v>0</v>
      </c>
      <c r="Q397" s="199" t="e">
        <f t="shared" si="325"/>
        <v>#DIV/0!</v>
      </c>
      <c r="R397" s="199"/>
    </row>
    <row r="398" spans="2:18" hidden="1" x14ac:dyDescent="0.3">
      <c r="B398" s="180" t="str">
        <f t="shared" si="321"/>
        <v>School 24</v>
      </c>
      <c r="C398" s="180">
        <f t="shared" si="321"/>
        <v>0</v>
      </c>
      <c r="F398" s="197">
        <f t="shared" ref="F398:Q398" si="326">IF($F$2=$W$2,F263,F122)</f>
        <v>0</v>
      </c>
      <c r="G398" s="197">
        <f t="shared" si="326"/>
        <v>0</v>
      </c>
      <c r="H398" s="197">
        <f t="shared" si="326"/>
        <v>0</v>
      </c>
      <c r="I398" s="197">
        <f t="shared" si="326"/>
        <v>0</v>
      </c>
      <c r="J398" s="197">
        <f t="shared" si="326"/>
        <v>0</v>
      </c>
      <c r="K398" s="197">
        <f t="shared" si="326"/>
        <v>0</v>
      </c>
      <c r="L398" s="197">
        <f t="shared" si="326"/>
        <v>0</v>
      </c>
      <c r="M398" s="197">
        <f t="shared" si="326"/>
        <v>0</v>
      </c>
      <c r="N398" s="197">
        <f t="shared" si="326"/>
        <v>0</v>
      </c>
      <c r="O398" s="197">
        <f t="shared" si="326"/>
        <v>0</v>
      </c>
      <c r="P398" s="197">
        <f t="shared" si="326"/>
        <v>0</v>
      </c>
      <c r="Q398" s="199" t="e">
        <f t="shared" si="326"/>
        <v>#DIV/0!</v>
      </c>
      <c r="R398" s="199"/>
    </row>
    <row r="399" spans="2:18" hidden="1" x14ac:dyDescent="0.3">
      <c r="B399" s="180" t="str">
        <f t="shared" si="321"/>
        <v>School 25</v>
      </c>
      <c r="C399" s="180">
        <f t="shared" si="321"/>
        <v>0</v>
      </c>
      <c r="F399" s="197">
        <f t="shared" ref="F399:Q399" si="327">IF($F$2=$W$2,F264,F123)</f>
        <v>0</v>
      </c>
      <c r="G399" s="197">
        <f t="shared" si="327"/>
        <v>0</v>
      </c>
      <c r="H399" s="197">
        <f t="shared" si="327"/>
        <v>0</v>
      </c>
      <c r="I399" s="197">
        <f t="shared" si="327"/>
        <v>0</v>
      </c>
      <c r="J399" s="197">
        <f t="shared" si="327"/>
        <v>0</v>
      </c>
      <c r="K399" s="197">
        <f t="shared" si="327"/>
        <v>0</v>
      </c>
      <c r="L399" s="197">
        <f t="shared" si="327"/>
        <v>0</v>
      </c>
      <c r="M399" s="197">
        <f t="shared" si="327"/>
        <v>0</v>
      </c>
      <c r="N399" s="197">
        <f t="shared" si="327"/>
        <v>0</v>
      </c>
      <c r="O399" s="197">
        <f t="shared" si="327"/>
        <v>0</v>
      </c>
      <c r="P399" s="197">
        <f t="shared" si="327"/>
        <v>0</v>
      </c>
      <c r="Q399" s="199" t="e">
        <f t="shared" si="327"/>
        <v>#DIV/0!</v>
      </c>
      <c r="R399" s="199"/>
    </row>
    <row r="400" spans="2:18" hidden="1" x14ac:dyDescent="0.3">
      <c r="B400" s="180" t="str">
        <f t="shared" si="321"/>
        <v>School 26</v>
      </c>
      <c r="C400" s="180">
        <f t="shared" si="321"/>
        <v>0</v>
      </c>
      <c r="F400" s="197">
        <f t="shared" ref="F400:Q400" si="328">IF($F$2=$W$2,F265,F124)</f>
        <v>0</v>
      </c>
      <c r="G400" s="197">
        <f t="shared" si="328"/>
        <v>0</v>
      </c>
      <c r="H400" s="197">
        <f t="shared" si="328"/>
        <v>0</v>
      </c>
      <c r="I400" s="197">
        <f t="shared" si="328"/>
        <v>0</v>
      </c>
      <c r="J400" s="197">
        <f t="shared" si="328"/>
        <v>0</v>
      </c>
      <c r="K400" s="197">
        <f t="shared" si="328"/>
        <v>0</v>
      </c>
      <c r="L400" s="197">
        <f t="shared" si="328"/>
        <v>0</v>
      </c>
      <c r="M400" s="197">
        <f t="shared" si="328"/>
        <v>0</v>
      </c>
      <c r="N400" s="197">
        <f t="shared" si="328"/>
        <v>0</v>
      </c>
      <c r="O400" s="197">
        <f t="shared" si="328"/>
        <v>0</v>
      </c>
      <c r="P400" s="197">
        <f t="shared" si="328"/>
        <v>0</v>
      </c>
      <c r="Q400" s="199" t="e">
        <f t="shared" si="328"/>
        <v>#DIV/0!</v>
      </c>
      <c r="R400" s="199"/>
    </row>
    <row r="401" spans="2:18" hidden="1" x14ac:dyDescent="0.3">
      <c r="B401" s="180" t="str">
        <f t="shared" si="321"/>
        <v>School 27</v>
      </c>
      <c r="C401" s="180">
        <f t="shared" si="321"/>
        <v>0</v>
      </c>
      <c r="F401" s="197">
        <f t="shared" ref="F401:Q401" si="329">IF($F$2=$W$2,F266,F125)</f>
        <v>0</v>
      </c>
      <c r="G401" s="197">
        <f t="shared" si="329"/>
        <v>0</v>
      </c>
      <c r="H401" s="197">
        <f t="shared" si="329"/>
        <v>0</v>
      </c>
      <c r="I401" s="197">
        <f t="shared" si="329"/>
        <v>0</v>
      </c>
      <c r="J401" s="197">
        <f t="shared" si="329"/>
        <v>0</v>
      </c>
      <c r="K401" s="197">
        <f t="shared" si="329"/>
        <v>0</v>
      </c>
      <c r="L401" s="197">
        <f t="shared" si="329"/>
        <v>0</v>
      </c>
      <c r="M401" s="197">
        <f t="shared" si="329"/>
        <v>0</v>
      </c>
      <c r="N401" s="197">
        <f t="shared" si="329"/>
        <v>0</v>
      </c>
      <c r="O401" s="197">
        <f t="shared" si="329"/>
        <v>0</v>
      </c>
      <c r="P401" s="197">
        <f t="shared" si="329"/>
        <v>0</v>
      </c>
      <c r="Q401" s="199" t="e">
        <f t="shared" si="329"/>
        <v>#DIV/0!</v>
      </c>
      <c r="R401" s="199"/>
    </row>
    <row r="402" spans="2:18" hidden="1" x14ac:dyDescent="0.3">
      <c r="B402" s="180" t="str">
        <f t="shared" si="321"/>
        <v>School 28</v>
      </c>
      <c r="C402" s="180">
        <f t="shared" si="321"/>
        <v>0</v>
      </c>
      <c r="F402" s="197">
        <f t="shared" ref="F402:Q402" si="330">IF($F$2=$W$2,F267,F126)</f>
        <v>0</v>
      </c>
      <c r="G402" s="197">
        <f t="shared" si="330"/>
        <v>0</v>
      </c>
      <c r="H402" s="197">
        <f t="shared" si="330"/>
        <v>0</v>
      </c>
      <c r="I402" s="197">
        <f t="shared" si="330"/>
        <v>0</v>
      </c>
      <c r="J402" s="197">
        <f t="shared" si="330"/>
        <v>0</v>
      </c>
      <c r="K402" s="197">
        <f t="shared" si="330"/>
        <v>0</v>
      </c>
      <c r="L402" s="197">
        <f t="shared" si="330"/>
        <v>0</v>
      </c>
      <c r="M402" s="197">
        <f t="shared" si="330"/>
        <v>0</v>
      </c>
      <c r="N402" s="197">
        <f t="shared" si="330"/>
        <v>0</v>
      </c>
      <c r="O402" s="197">
        <f t="shared" si="330"/>
        <v>0</v>
      </c>
      <c r="P402" s="197">
        <f t="shared" si="330"/>
        <v>0</v>
      </c>
      <c r="Q402" s="199" t="e">
        <f t="shared" si="330"/>
        <v>#DIV/0!</v>
      </c>
      <c r="R402" s="199"/>
    </row>
    <row r="403" spans="2:18" hidden="1" x14ac:dyDescent="0.3">
      <c r="B403" s="180" t="str">
        <f t="shared" si="321"/>
        <v>School 29</v>
      </c>
      <c r="C403" s="180">
        <f t="shared" si="321"/>
        <v>0</v>
      </c>
      <c r="F403" s="197">
        <f t="shared" ref="F403:Q403" si="331">IF($F$2=$W$2,F268,F127)</f>
        <v>0</v>
      </c>
      <c r="G403" s="197">
        <f t="shared" si="331"/>
        <v>0</v>
      </c>
      <c r="H403" s="197">
        <f t="shared" si="331"/>
        <v>0</v>
      </c>
      <c r="I403" s="197">
        <f t="shared" si="331"/>
        <v>0</v>
      </c>
      <c r="J403" s="197">
        <f t="shared" si="331"/>
        <v>0</v>
      </c>
      <c r="K403" s="197">
        <f t="shared" si="331"/>
        <v>0</v>
      </c>
      <c r="L403" s="197">
        <f t="shared" si="331"/>
        <v>0</v>
      </c>
      <c r="M403" s="197">
        <f t="shared" si="331"/>
        <v>0</v>
      </c>
      <c r="N403" s="197">
        <f t="shared" si="331"/>
        <v>0</v>
      </c>
      <c r="O403" s="197">
        <f t="shared" si="331"/>
        <v>0</v>
      </c>
      <c r="P403" s="197">
        <f t="shared" si="331"/>
        <v>0</v>
      </c>
      <c r="Q403" s="199" t="e">
        <f t="shared" si="331"/>
        <v>#DIV/0!</v>
      </c>
      <c r="R403" s="199"/>
    </row>
    <row r="404" spans="2:18" hidden="1" x14ac:dyDescent="0.3">
      <c r="B404" s="180" t="str">
        <f t="shared" si="321"/>
        <v>School 30</v>
      </c>
      <c r="C404" s="180">
        <f t="shared" si="321"/>
        <v>0</v>
      </c>
      <c r="F404" s="197">
        <f t="shared" ref="F404:Q404" si="332">IF($F$2=$W$2,F269,F128)</f>
        <v>0</v>
      </c>
      <c r="G404" s="197">
        <f t="shared" si="332"/>
        <v>0</v>
      </c>
      <c r="H404" s="197">
        <f t="shared" si="332"/>
        <v>0</v>
      </c>
      <c r="I404" s="197">
        <f t="shared" si="332"/>
        <v>0</v>
      </c>
      <c r="J404" s="197">
        <f t="shared" si="332"/>
        <v>0</v>
      </c>
      <c r="K404" s="197">
        <f t="shared" si="332"/>
        <v>0</v>
      </c>
      <c r="L404" s="197">
        <f t="shared" si="332"/>
        <v>0</v>
      </c>
      <c r="M404" s="197">
        <f t="shared" si="332"/>
        <v>0</v>
      </c>
      <c r="N404" s="197">
        <f t="shared" si="332"/>
        <v>0</v>
      </c>
      <c r="O404" s="197">
        <f t="shared" si="332"/>
        <v>0</v>
      </c>
      <c r="P404" s="197">
        <f t="shared" si="332"/>
        <v>0</v>
      </c>
      <c r="Q404" s="199" t="e">
        <f t="shared" si="332"/>
        <v>#DIV/0!</v>
      </c>
      <c r="R404" s="199"/>
    </row>
    <row r="405" spans="2:18" hidden="1" x14ac:dyDescent="0.3">
      <c r="B405" s="180" t="str">
        <f t="shared" si="321"/>
        <v>School 31</v>
      </c>
      <c r="C405" s="180">
        <f t="shared" si="321"/>
        <v>0</v>
      </c>
      <c r="F405" s="197">
        <f t="shared" ref="F405:Q405" si="333">IF($F$2=$W$2,F270,F129)</f>
        <v>0</v>
      </c>
      <c r="G405" s="197">
        <f t="shared" si="333"/>
        <v>0</v>
      </c>
      <c r="H405" s="197">
        <f t="shared" si="333"/>
        <v>0</v>
      </c>
      <c r="I405" s="197">
        <f t="shared" si="333"/>
        <v>0</v>
      </c>
      <c r="J405" s="197">
        <f t="shared" si="333"/>
        <v>0</v>
      </c>
      <c r="K405" s="197">
        <f t="shared" si="333"/>
        <v>0</v>
      </c>
      <c r="L405" s="197">
        <f t="shared" si="333"/>
        <v>0</v>
      </c>
      <c r="M405" s="197">
        <f t="shared" si="333"/>
        <v>0</v>
      </c>
      <c r="N405" s="197">
        <f t="shared" si="333"/>
        <v>0</v>
      </c>
      <c r="O405" s="197">
        <f t="shared" si="333"/>
        <v>0</v>
      </c>
      <c r="P405" s="197">
        <f t="shared" si="333"/>
        <v>0</v>
      </c>
      <c r="Q405" s="199" t="e">
        <f t="shared" si="333"/>
        <v>#DIV/0!</v>
      </c>
      <c r="R405" s="199"/>
    </row>
    <row r="406" spans="2:18" hidden="1" x14ac:dyDescent="0.3">
      <c r="B406" s="180" t="str">
        <f t="shared" si="321"/>
        <v>School 32</v>
      </c>
      <c r="C406" s="180">
        <f t="shared" si="321"/>
        <v>0</v>
      </c>
      <c r="F406" s="197">
        <f t="shared" ref="F406:Q406" si="334">IF($F$2=$W$2,F271,F130)</f>
        <v>0</v>
      </c>
      <c r="G406" s="197">
        <f t="shared" si="334"/>
        <v>0</v>
      </c>
      <c r="H406" s="197">
        <f t="shared" si="334"/>
        <v>0</v>
      </c>
      <c r="I406" s="197">
        <f t="shared" si="334"/>
        <v>0</v>
      </c>
      <c r="J406" s="197">
        <f t="shared" si="334"/>
        <v>0</v>
      </c>
      <c r="K406" s="197">
        <f t="shared" si="334"/>
        <v>0</v>
      </c>
      <c r="L406" s="197">
        <f t="shared" si="334"/>
        <v>0</v>
      </c>
      <c r="M406" s="197">
        <f t="shared" si="334"/>
        <v>0</v>
      </c>
      <c r="N406" s="197">
        <f t="shared" si="334"/>
        <v>0</v>
      </c>
      <c r="O406" s="197">
        <f t="shared" si="334"/>
        <v>0</v>
      </c>
      <c r="P406" s="197">
        <f t="shared" si="334"/>
        <v>0</v>
      </c>
      <c r="Q406" s="199" t="e">
        <f t="shared" si="334"/>
        <v>#DIV/0!</v>
      </c>
      <c r="R406" s="199"/>
    </row>
    <row r="407" spans="2:18" hidden="1" x14ac:dyDescent="0.3">
      <c r="B407" s="180" t="str">
        <f t="shared" si="321"/>
        <v>School 33</v>
      </c>
      <c r="C407" s="180">
        <f t="shared" si="321"/>
        <v>0</v>
      </c>
      <c r="F407" s="197">
        <f t="shared" ref="F407:Q407" si="335">IF($F$2=$W$2,F272,F131)</f>
        <v>0</v>
      </c>
      <c r="G407" s="197">
        <f t="shared" si="335"/>
        <v>0</v>
      </c>
      <c r="H407" s="197">
        <f t="shared" si="335"/>
        <v>0</v>
      </c>
      <c r="I407" s="197">
        <f t="shared" si="335"/>
        <v>0</v>
      </c>
      <c r="J407" s="197">
        <f t="shared" si="335"/>
        <v>0</v>
      </c>
      <c r="K407" s="197">
        <f t="shared" si="335"/>
        <v>0</v>
      </c>
      <c r="L407" s="197">
        <f t="shared" si="335"/>
        <v>0</v>
      </c>
      <c r="M407" s="197">
        <f t="shared" si="335"/>
        <v>0</v>
      </c>
      <c r="N407" s="197">
        <f t="shared" si="335"/>
        <v>0</v>
      </c>
      <c r="O407" s="197">
        <f t="shared" si="335"/>
        <v>0</v>
      </c>
      <c r="P407" s="197">
        <f t="shared" si="335"/>
        <v>0</v>
      </c>
      <c r="Q407" s="199" t="e">
        <f t="shared" si="335"/>
        <v>#DIV/0!</v>
      </c>
      <c r="R407" s="199"/>
    </row>
    <row r="408" spans="2:18" hidden="1" x14ac:dyDescent="0.3">
      <c r="B408" s="180" t="str">
        <f t="shared" si="321"/>
        <v>School 34</v>
      </c>
      <c r="C408" s="180">
        <f t="shared" si="321"/>
        <v>0</v>
      </c>
      <c r="F408" s="197">
        <f t="shared" ref="F408:Q408" si="336">IF($F$2=$W$2,F273,F132)</f>
        <v>0</v>
      </c>
      <c r="G408" s="197">
        <f t="shared" si="336"/>
        <v>0</v>
      </c>
      <c r="H408" s="197">
        <f t="shared" si="336"/>
        <v>0</v>
      </c>
      <c r="I408" s="197">
        <f t="shared" si="336"/>
        <v>0</v>
      </c>
      <c r="J408" s="197">
        <f t="shared" si="336"/>
        <v>0</v>
      </c>
      <c r="K408" s="197">
        <f t="shared" si="336"/>
        <v>0</v>
      </c>
      <c r="L408" s="197">
        <f t="shared" si="336"/>
        <v>0</v>
      </c>
      <c r="M408" s="197">
        <f t="shared" si="336"/>
        <v>0</v>
      </c>
      <c r="N408" s="197">
        <f t="shared" si="336"/>
        <v>0</v>
      </c>
      <c r="O408" s="197">
        <f t="shared" si="336"/>
        <v>0</v>
      </c>
      <c r="P408" s="197">
        <f t="shared" si="336"/>
        <v>0</v>
      </c>
      <c r="Q408" s="199" t="e">
        <f t="shared" si="336"/>
        <v>#DIV/0!</v>
      </c>
      <c r="R408" s="199"/>
    </row>
    <row r="409" spans="2:18" hidden="1" x14ac:dyDescent="0.3">
      <c r="B409" s="180" t="str">
        <f t="shared" si="321"/>
        <v>School 35</v>
      </c>
      <c r="C409" s="180">
        <f t="shared" si="321"/>
        <v>0</v>
      </c>
      <c r="F409" s="197">
        <f t="shared" ref="F409:Q409" si="337">IF($F$2=$W$2,F274,F133)</f>
        <v>0</v>
      </c>
      <c r="G409" s="197">
        <f t="shared" si="337"/>
        <v>0</v>
      </c>
      <c r="H409" s="197">
        <f t="shared" si="337"/>
        <v>0</v>
      </c>
      <c r="I409" s="197">
        <f t="shared" si="337"/>
        <v>0</v>
      </c>
      <c r="J409" s="197">
        <f t="shared" si="337"/>
        <v>0</v>
      </c>
      <c r="K409" s="197">
        <f t="shared" si="337"/>
        <v>0</v>
      </c>
      <c r="L409" s="197">
        <f t="shared" si="337"/>
        <v>0</v>
      </c>
      <c r="M409" s="197">
        <f t="shared" si="337"/>
        <v>0</v>
      </c>
      <c r="N409" s="197">
        <f t="shared" si="337"/>
        <v>0</v>
      </c>
      <c r="O409" s="197">
        <f t="shared" si="337"/>
        <v>0</v>
      </c>
      <c r="P409" s="197">
        <f t="shared" si="337"/>
        <v>0</v>
      </c>
      <c r="Q409" s="199" t="e">
        <f t="shared" si="337"/>
        <v>#DIV/0!</v>
      </c>
      <c r="R409" s="199"/>
    </row>
    <row r="410" spans="2:18" hidden="1" x14ac:dyDescent="0.3">
      <c r="B410" s="180" t="str">
        <f t="shared" si="321"/>
        <v>School 36</v>
      </c>
      <c r="C410" s="180">
        <f t="shared" si="321"/>
        <v>0</v>
      </c>
      <c r="F410" s="197">
        <f t="shared" ref="F410:Q410" si="338">IF($F$2=$W$2,F275,F134)</f>
        <v>0</v>
      </c>
      <c r="G410" s="197">
        <f t="shared" si="338"/>
        <v>0</v>
      </c>
      <c r="H410" s="197">
        <f t="shared" si="338"/>
        <v>0</v>
      </c>
      <c r="I410" s="197">
        <f t="shared" si="338"/>
        <v>0</v>
      </c>
      <c r="J410" s="197">
        <f t="shared" si="338"/>
        <v>0</v>
      </c>
      <c r="K410" s="197">
        <f t="shared" si="338"/>
        <v>0</v>
      </c>
      <c r="L410" s="197">
        <f t="shared" si="338"/>
        <v>0</v>
      </c>
      <c r="M410" s="197">
        <f t="shared" si="338"/>
        <v>0</v>
      </c>
      <c r="N410" s="197">
        <f t="shared" si="338"/>
        <v>0</v>
      </c>
      <c r="O410" s="197">
        <f t="shared" si="338"/>
        <v>0</v>
      </c>
      <c r="P410" s="197">
        <f t="shared" si="338"/>
        <v>0</v>
      </c>
      <c r="Q410" s="199" t="e">
        <f t="shared" si="338"/>
        <v>#DIV/0!</v>
      </c>
      <c r="R410" s="199"/>
    </row>
    <row r="411" spans="2:18" hidden="1" x14ac:dyDescent="0.3">
      <c r="B411" s="180" t="str">
        <f t="shared" si="321"/>
        <v>School 37</v>
      </c>
      <c r="C411" s="180">
        <f t="shared" si="321"/>
        <v>0</v>
      </c>
      <c r="F411" s="197">
        <f t="shared" ref="F411:Q411" si="339">IF($F$2=$W$2,F276,F135)</f>
        <v>0</v>
      </c>
      <c r="G411" s="197">
        <f t="shared" si="339"/>
        <v>0</v>
      </c>
      <c r="H411" s="197">
        <f t="shared" si="339"/>
        <v>0</v>
      </c>
      <c r="I411" s="197">
        <f t="shared" si="339"/>
        <v>0</v>
      </c>
      <c r="J411" s="197">
        <f t="shared" si="339"/>
        <v>0</v>
      </c>
      <c r="K411" s="197">
        <f t="shared" si="339"/>
        <v>0</v>
      </c>
      <c r="L411" s="197">
        <f t="shared" si="339"/>
        <v>0</v>
      </c>
      <c r="M411" s="197">
        <f t="shared" si="339"/>
        <v>0</v>
      </c>
      <c r="N411" s="197">
        <f t="shared" si="339"/>
        <v>0</v>
      </c>
      <c r="O411" s="197">
        <f t="shared" si="339"/>
        <v>0</v>
      </c>
      <c r="P411" s="197">
        <f t="shared" si="339"/>
        <v>0</v>
      </c>
      <c r="Q411" s="199" t="e">
        <f t="shared" si="339"/>
        <v>#DIV/0!</v>
      </c>
      <c r="R411" s="199"/>
    </row>
    <row r="412" spans="2:18" hidden="1" x14ac:dyDescent="0.3">
      <c r="B412" s="180" t="str">
        <f t="shared" si="321"/>
        <v>School 38</v>
      </c>
      <c r="C412" s="180">
        <f t="shared" si="321"/>
        <v>0</v>
      </c>
      <c r="F412" s="197">
        <f t="shared" ref="F412:Q412" si="340">IF($F$2=$W$2,F277,F136)</f>
        <v>0</v>
      </c>
      <c r="G412" s="197">
        <f t="shared" si="340"/>
        <v>0</v>
      </c>
      <c r="H412" s="197">
        <f t="shared" si="340"/>
        <v>0</v>
      </c>
      <c r="I412" s="197">
        <f t="shared" si="340"/>
        <v>0</v>
      </c>
      <c r="J412" s="197">
        <f t="shared" si="340"/>
        <v>0</v>
      </c>
      <c r="K412" s="197">
        <f t="shared" si="340"/>
        <v>0</v>
      </c>
      <c r="L412" s="197">
        <f t="shared" si="340"/>
        <v>0</v>
      </c>
      <c r="M412" s="197">
        <f t="shared" si="340"/>
        <v>0</v>
      </c>
      <c r="N412" s="197">
        <f t="shared" si="340"/>
        <v>0</v>
      </c>
      <c r="O412" s="197">
        <f t="shared" si="340"/>
        <v>0</v>
      </c>
      <c r="P412" s="197">
        <f t="shared" si="340"/>
        <v>0</v>
      </c>
      <c r="Q412" s="199" t="e">
        <f t="shared" si="340"/>
        <v>#DIV/0!</v>
      </c>
      <c r="R412" s="199"/>
    </row>
    <row r="413" spans="2:18" hidden="1" x14ac:dyDescent="0.3">
      <c r="B413" s="180" t="str">
        <f t="shared" si="321"/>
        <v>School 39</v>
      </c>
      <c r="C413" s="180">
        <f t="shared" si="321"/>
        <v>0</v>
      </c>
      <c r="F413" s="197">
        <f t="shared" ref="F413:Q413" si="341">IF($F$2=$W$2,F278,F137)</f>
        <v>0</v>
      </c>
      <c r="G413" s="197">
        <f t="shared" si="341"/>
        <v>0</v>
      </c>
      <c r="H413" s="197">
        <f t="shared" si="341"/>
        <v>0</v>
      </c>
      <c r="I413" s="197">
        <f t="shared" si="341"/>
        <v>0</v>
      </c>
      <c r="J413" s="197">
        <f t="shared" si="341"/>
        <v>0</v>
      </c>
      <c r="K413" s="197">
        <f t="shared" si="341"/>
        <v>0</v>
      </c>
      <c r="L413" s="197">
        <f t="shared" si="341"/>
        <v>0</v>
      </c>
      <c r="M413" s="197">
        <f t="shared" si="341"/>
        <v>0</v>
      </c>
      <c r="N413" s="197">
        <f t="shared" si="341"/>
        <v>0</v>
      </c>
      <c r="O413" s="197">
        <f t="shared" si="341"/>
        <v>0</v>
      </c>
      <c r="P413" s="197">
        <f t="shared" si="341"/>
        <v>0</v>
      </c>
      <c r="Q413" s="199" t="e">
        <f t="shared" si="341"/>
        <v>#DIV/0!</v>
      </c>
      <c r="R413" s="199"/>
    </row>
    <row r="414" spans="2:18" hidden="1" x14ac:dyDescent="0.3">
      <c r="B414" s="180" t="str">
        <f t="shared" ref="B414:C414" si="342">B138</f>
        <v>School 40</v>
      </c>
      <c r="C414" s="180">
        <f t="shared" si="342"/>
        <v>0</v>
      </c>
      <c r="F414" s="197">
        <f t="shared" ref="F414:Q414" si="343">IF($F$2=$W$2,F279,F138)</f>
        <v>0</v>
      </c>
      <c r="G414" s="197">
        <f t="shared" si="343"/>
        <v>0</v>
      </c>
      <c r="H414" s="197">
        <f t="shared" si="343"/>
        <v>0</v>
      </c>
      <c r="I414" s="197">
        <f t="shared" si="343"/>
        <v>0</v>
      </c>
      <c r="J414" s="197">
        <f t="shared" si="343"/>
        <v>0</v>
      </c>
      <c r="K414" s="197">
        <f t="shared" si="343"/>
        <v>0</v>
      </c>
      <c r="L414" s="197">
        <f t="shared" si="343"/>
        <v>0</v>
      </c>
      <c r="M414" s="197">
        <f t="shared" si="343"/>
        <v>0</v>
      </c>
      <c r="N414" s="197">
        <f t="shared" si="343"/>
        <v>0</v>
      </c>
      <c r="O414" s="197">
        <f t="shared" si="343"/>
        <v>0</v>
      </c>
      <c r="P414" s="197">
        <f t="shared" si="343"/>
        <v>0</v>
      </c>
      <c r="Q414" s="199" t="e">
        <f t="shared" si="343"/>
        <v>#DIV/0!</v>
      </c>
      <c r="R414" s="199"/>
    </row>
    <row r="415" spans="2:18" hidden="1" x14ac:dyDescent="0.3"/>
    <row r="416" spans="2:18" hidden="1" x14ac:dyDescent="0.3">
      <c r="B416" s="180" t="s">
        <v>33</v>
      </c>
      <c r="C416" s="180">
        <f>SUM(C375:C415)</f>
        <v>0</v>
      </c>
      <c r="F416" s="197">
        <f>SUM(F375:F414)</f>
        <v>23653</v>
      </c>
      <c r="G416" s="197">
        <f t="shared" ref="G416:O416" si="344">SUM(G375:G414)</f>
        <v>468</v>
      </c>
      <c r="H416" s="197">
        <f t="shared" si="344"/>
        <v>81447</v>
      </c>
      <c r="I416" s="197">
        <f t="shared" si="344"/>
        <v>180168</v>
      </c>
      <c r="J416" s="197">
        <f t="shared" si="344"/>
        <v>4218</v>
      </c>
      <c r="K416" s="197">
        <f t="shared" si="344"/>
        <v>556</v>
      </c>
      <c r="L416" s="197">
        <f t="shared" si="344"/>
        <v>13445</v>
      </c>
      <c r="M416" s="197">
        <f t="shared" si="344"/>
        <v>52969</v>
      </c>
      <c r="N416" s="197">
        <f t="shared" si="344"/>
        <v>5432</v>
      </c>
      <c r="O416" s="197">
        <f t="shared" si="344"/>
        <v>57743</v>
      </c>
      <c r="P416" s="197">
        <f t="shared" ref="P416" si="345">SUM(P375:P415)</f>
        <v>420099</v>
      </c>
      <c r="Q416" s="187" t="e">
        <f>P416/C416/10</f>
        <v>#DIV/0!</v>
      </c>
      <c r="R416" s="187"/>
    </row>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spans="6:20" hidden="1" x14ac:dyDescent="0.3"/>
    <row r="482" spans="6:20" hidden="1" x14ac:dyDescent="0.3"/>
    <row r="483" spans="6:20" hidden="1" x14ac:dyDescent="0.3"/>
    <row r="484" spans="6:20" hidden="1" x14ac:dyDescent="0.3"/>
    <row r="485" spans="6:20" hidden="1" x14ac:dyDescent="0.3"/>
    <row r="486" spans="6:20" hidden="1" x14ac:dyDescent="0.3"/>
    <row r="487" spans="6:20" hidden="1" x14ac:dyDescent="0.3"/>
    <row r="488" spans="6:20" hidden="1" x14ac:dyDescent="0.3"/>
    <row r="489" spans="6:20" hidden="1" x14ac:dyDescent="0.3"/>
    <row r="490" spans="6:20" hidden="1" x14ac:dyDescent="0.3"/>
    <row r="491" spans="6:20" hidden="1" x14ac:dyDescent="0.3"/>
    <row r="492" spans="6:20" hidden="1" x14ac:dyDescent="0.3"/>
    <row r="493" spans="6:20" hidden="1" x14ac:dyDescent="0.3"/>
    <row r="494" spans="6:20" hidden="1" x14ac:dyDescent="0.3"/>
    <row r="495" spans="6:20" hidden="1" x14ac:dyDescent="0.3"/>
    <row r="496" spans="6:20" s="44" customFormat="1" ht="15" x14ac:dyDescent="0.3">
      <c r="F496" s="203"/>
      <c r="T496" s="224"/>
    </row>
    <row r="497" spans="6:20" s="44" customFormat="1" ht="15" x14ac:dyDescent="0.3">
      <c r="F497" s="203"/>
      <c r="T497" s="224"/>
    </row>
    <row r="498" spans="6:20" s="44" customFormat="1" ht="15" x14ac:dyDescent="0.3">
      <c r="F498" s="203"/>
      <c r="T498" s="224"/>
    </row>
    <row r="499" spans="6:20" s="44" customFormat="1" ht="15" x14ac:dyDescent="0.3">
      <c r="F499" s="203"/>
      <c r="T499" s="224"/>
    </row>
    <row r="500" spans="6:20" s="44" customFormat="1" ht="15" x14ac:dyDescent="0.3">
      <c r="F500" s="203"/>
      <c r="T500" s="224"/>
    </row>
    <row r="501" spans="6:20" s="44" customFormat="1" ht="15" x14ac:dyDescent="0.3">
      <c r="F501" s="203"/>
      <c r="T501" s="224"/>
    </row>
    <row r="502" spans="6:20" s="44" customFormat="1" ht="15" x14ac:dyDescent="0.3">
      <c r="F502" s="203"/>
      <c r="T502" s="224"/>
    </row>
    <row r="503" spans="6:20" s="44" customFormat="1" ht="15" x14ac:dyDescent="0.3">
      <c r="F503" s="203"/>
      <c r="T503" s="224"/>
    </row>
    <row r="504" spans="6:20" s="44" customFormat="1" ht="15" x14ac:dyDescent="0.3">
      <c r="F504" s="203"/>
      <c r="T504" s="224"/>
    </row>
    <row r="505" spans="6:20" s="44" customFormat="1" ht="15" x14ac:dyDescent="0.3">
      <c r="F505" s="203"/>
      <c r="T505" s="224"/>
    </row>
    <row r="506" spans="6:20" s="44" customFormat="1" ht="15" x14ac:dyDescent="0.3">
      <c r="F506" s="203"/>
      <c r="T506" s="224"/>
    </row>
    <row r="507" spans="6:20" s="44" customFormat="1" ht="15" x14ac:dyDescent="0.3">
      <c r="F507" s="203"/>
      <c r="T507" s="224"/>
    </row>
    <row r="508" spans="6:20" s="44" customFormat="1" ht="15" x14ac:dyDescent="0.3">
      <c r="F508" s="203"/>
      <c r="T508" s="224"/>
    </row>
    <row r="509" spans="6:20" s="44" customFormat="1" ht="15" x14ac:dyDescent="0.3">
      <c r="F509" s="203"/>
      <c r="T509" s="224"/>
    </row>
    <row r="510" spans="6:20" s="44" customFormat="1" ht="15" x14ac:dyDescent="0.3">
      <c r="F510" s="203"/>
      <c r="T510" s="224"/>
    </row>
    <row r="511" spans="6:20" s="44" customFormat="1" ht="15" x14ac:dyDescent="0.3">
      <c r="F511" s="203"/>
      <c r="T511" s="224"/>
    </row>
    <row r="512" spans="6:20" s="44" customFormat="1" ht="15" x14ac:dyDescent="0.3">
      <c r="F512" s="203"/>
      <c r="T512" s="224"/>
    </row>
    <row r="513" spans="6:20" s="44" customFormat="1" ht="15" x14ac:dyDescent="0.3">
      <c r="F513" s="203"/>
      <c r="T513" s="224"/>
    </row>
    <row r="514" spans="6:20" s="44" customFormat="1" ht="15" x14ac:dyDescent="0.3">
      <c r="F514" s="203"/>
      <c r="T514" s="224"/>
    </row>
    <row r="515" spans="6:20" s="44" customFormat="1" ht="15" x14ac:dyDescent="0.3">
      <c r="F515" s="203"/>
      <c r="T515" s="224"/>
    </row>
    <row r="516" spans="6:20" s="44" customFormat="1" ht="15" x14ac:dyDescent="0.3">
      <c r="F516" s="203"/>
      <c r="T516" s="224"/>
    </row>
    <row r="517" spans="6:20" s="44" customFormat="1" ht="15" x14ac:dyDescent="0.3">
      <c r="F517" s="203"/>
      <c r="T517" s="224"/>
    </row>
    <row r="518" spans="6:20" s="44" customFormat="1" ht="15" x14ac:dyDescent="0.3">
      <c r="F518" s="203"/>
      <c r="T518" s="224"/>
    </row>
    <row r="519" spans="6:20" s="44" customFormat="1" ht="15" x14ac:dyDescent="0.3">
      <c r="F519" s="203"/>
      <c r="T519" s="224"/>
    </row>
    <row r="520" spans="6:20" s="44" customFormat="1" ht="15" x14ac:dyDescent="0.3">
      <c r="F520" s="203"/>
      <c r="T520" s="224"/>
    </row>
    <row r="521" spans="6:20" s="44" customFormat="1" ht="15" x14ac:dyDescent="0.3">
      <c r="F521" s="203"/>
      <c r="T521" s="224"/>
    </row>
    <row r="522" spans="6:20" s="44" customFormat="1" ht="15" x14ac:dyDescent="0.3">
      <c r="F522" s="203"/>
      <c r="T522" s="224"/>
    </row>
    <row r="523" spans="6:20" s="44" customFormat="1" ht="15" x14ac:dyDescent="0.3">
      <c r="F523" s="203"/>
      <c r="T523" s="224"/>
    </row>
    <row r="524" spans="6:20" s="44" customFormat="1" ht="15" x14ac:dyDescent="0.3">
      <c r="F524" s="203"/>
      <c r="T524" s="224"/>
    </row>
    <row r="525" spans="6:20" s="44" customFormat="1" ht="15" x14ac:dyDescent="0.3">
      <c r="F525" s="203"/>
      <c r="T525" s="224"/>
    </row>
    <row r="526" spans="6:20" s="44" customFormat="1" ht="15" x14ac:dyDescent="0.3">
      <c r="F526" s="203"/>
      <c r="T526" s="224"/>
    </row>
    <row r="527" spans="6:20" s="44" customFormat="1" ht="15" x14ac:dyDescent="0.3">
      <c r="F527" s="203"/>
      <c r="T527" s="224"/>
    </row>
    <row r="528" spans="6:20" s="44" customFormat="1" ht="15" x14ac:dyDescent="0.3">
      <c r="F528" s="203"/>
      <c r="T528" s="224"/>
    </row>
    <row r="529" spans="6:20" s="44" customFormat="1" ht="15" x14ac:dyDescent="0.3">
      <c r="F529" s="203"/>
      <c r="T529" s="224"/>
    </row>
    <row r="530" spans="6:20" s="44" customFormat="1" ht="15" x14ac:dyDescent="0.3">
      <c r="F530" s="203"/>
      <c r="T530" s="224"/>
    </row>
    <row r="531" spans="6:20" s="44" customFormat="1" ht="15" x14ac:dyDescent="0.3">
      <c r="F531" s="203"/>
      <c r="T531" s="224"/>
    </row>
    <row r="532" spans="6:20" s="44" customFormat="1" ht="15" x14ac:dyDescent="0.3">
      <c r="F532" s="203"/>
      <c r="T532" s="224"/>
    </row>
    <row r="533" spans="6:20" s="44" customFormat="1" ht="15" x14ac:dyDescent="0.3">
      <c r="F533" s="203"/>
      <c r="T533" s="224"/>
    </row>
    <row r="534" spans="6:20" s="44" customFormat="1" ht="15" x14ac:dyDescent="0.3">
      <c r="F534" s="203"/>
      <c r="T534" s="224"/>
    </row>
    <row r="535" spans="6:20" s="44" customFormat="1" ht="15" x14ac:dyDescent="0.3">
      <c r="F535" s="203"/>
      <c r="T535" s="224"/>
    </row>
    <row r="536" spans="6:20" s="44" customFormat="1" ht="15" x14ac:dyDescent="0.3">
      <c r="F536" s="203"/>
      <c r="T536" s="224"/>
    </row>
    <row r="537" spans="6:20" s="44" customFormat="1" ht="15" x14ac:dyDescent="0.3">
      <c r="F537" s="203"/>
      <c r="T537" s="224"/>
    </row>
    <row r="538" spans="6:20" s="44" customFormat="1" ht="15" x14ac:dyDescent="0.3">
      <c r="F538" s="203"/>
      <c r="T538" s="224"/>
    </row>
    <row r="539" spans="6:20" s="44" customFormat="1" ht="15" x14ac:dyDescent="0.3">
      <c r="F539" s="203"/>
      <c r="T539" s="224"/>
    </row>
    <row r="540" spans="6:20" s="44" customFormat="1" ht="15" x14ac:dyDescent="0.3">
      <c r="F540" s="203"/>
      <c r="T540" s="224"/>
    </row>
    <row r="541" spans="6:20" s="44" customFormat="1" ht="15" x14ac:dyDescent="0.3">
      <c r="F541" s="203"/>
      <c r="T541" s="224"/>
    </row>
    <row r="542" spans="6:20" s="44" customFormat="1" ht="15" x14ac:dyDescent="0.3">
      <c r="F542" s="203"/>
      <c r="T542" s="224"/>
    </row>
    <row r="543" spans="6:20" s="44" customFormat="1" ht="15" x14ac:dyDescent="0.3">
      <c r="F543" s="203"/>
      <c r="T543" s="224"/>
    </row>
    <row r="544" spans="6:20" s="44" customFormat="1" ht="15" x14ac:dyDescent="0.3">
      <c r="F544" s="203"/>
      <c r="T544" s="224"/>
    </row>
    <row r="545" spans="6:20" s="44" customFormat="1" ht="15" x14ac:dyDescent="0.3">
      <c r="F545" s="203"/>
      <c r="T545" s="224"/>
    </row>
    <row r="546" spans="6:20" s="44" customFormat="1" ht="15" x14ac:dyDescent="0.3">
      <c r="F546" s="203"/>
      <c r="T546" s="224"/>
    </row>
    <row r="547" spans="6:20" s="44" customFormat="1" ht="15" x14ac:dyDescent="0.3">
      <c r="F547" s="203"/>
      <c r="T547" s="224"/>
    </row>
    <row r="548" spans="6:20" s="44" customFormat="1" ht="15" x14ac:dyDescent="0.3">
      <c r="F548" s="203"/>
      <c r="T548" s="224"/>
    </row>
    <row r="549" spans="6:20" s="44" customFormat="1" ht="15" x14ac:dyDescent="0.3">
      <c r="F549" s="203"/>
      <c r="T549" s="224"/>
    </row>
    <row r="550" spans="6:20" s="44" customFormat="1" ht="15" x14ac:dyDescent="0.3">
      <c r="F550" s="203"/>
      <c r="T550" s="224"/>
    </row>
    <row r="551" spans="6:20" s="44" customFormat="1" ht="15" x14ac:dyDescent="0.3">
      <c r="F551" s="203"/>
      <c r="T551" s="224"/>
    </row>
    <row r="552" spans="6:20" s="44" customFormat="1" ht="15" x14ac:dyDescent="0.3">
      <c r="F552" s="203"/>
      <c r="T552" s="224"/>
    </row>
    <row r="553" spans="6:20" s="44" customFormat="1" ht="15" x14ac:dyDescent="0.3">
      <c r="F553" s="203"/>
      <c r="T553" s="224"/>
    </row>
    <row r="554" spans="6:20" s="44" customFormat="1" ht="15" x14ac:dyDescent="0.3">
      <c r="F554" s="203"/>
      <c r="T554" s="224"/>
    </row>
    <row r="555" spans="6:20" s="44" customFormat="1" ht="15" x14ac:dyDescent="0.3">
      <c r="F555" s="203"/>
      <c r="T555" s="224"/>
    </row>
    <row r="556" spans="6:20" s="44" customFormat="1" ht="15" x14ac:dyDescent="0.3">
      <c r="F556" s="203"/>
      <c r="T556" s="224"/>
    </row>
    <row r="557" spans="6:20" s="44" customFormat="1" ht="15" x14ac:dyDescent="0.3">
      <c r="F557" s="203"/>
      <c r="T557" s="224"/>
    </row>
    <row r="558" spans="6:20" s="44" customFormat="1" ht="15" x14ac:dyDescent="0.3">
      <c r="F558" s="203"/>
      <c r="T558" s="224"/>
    </row>
    <row r="559" spans="6:20" s="44" customFormat="1" ht="15" x14ac:dyDescent="0.3">
      <c r="F559" s="203"/>
      <c r="T559" s="224"/>
    </row>
    <row r="560" spans="6:20" s="44" customFormat="1" ht="15" x14ac:dyDescent="0.3">
      <c r="F560" s="203"/>
      <c r="T560" s="224"/>
    </row>
    <row r="561" spans="6:20" s="44" customFormat="1" ht="15" x14ac:dyDescent="0.3">
      <c r="F561" s="203"/>
      <c r="T561" s="224"/>
    </row>
    <row r="562" spans="6:20" s="44" customFormat="1" ht="15" x14ac:dyDescent="0.3">
      <c r="F562" s="203"/>
      <c r="T562" s="224"/>
    </row>
    <row r="563" spans="6:20" s="44" customFormat="1" ht="15" x14ac:dyDescent="0.3">
      <c r="F563" s="203"/>
      <c r="T563" s="224"/>
    </row>
    <row r="564" spans="6:20" s="44" customFormat="1" ht="15" x14ac:dyDescent="0.3">
      <c r="F564" s="203"/>
      <c r="T564" s="224"/>
    </row>
    <row r="565" spans="6:20" s="44" customFormat="1" ht="15" x14ac:dyDescent="0.3">
      <c r="F565" s="203"/>
      <c r="T565" s="224"/>
    </row>
    <row r="566" spans="6:20" s="44" customFormat="1" ht="15" x14ac:dyDescent="0.3">
      <c r="F566" s="203"/>
      <c r="T566" s="224"/>
    </row>
    <row r="567" spans="6:20" s="44" customFormat="1" ht="15" x14ac:dyDescent="0.3">
      <c r="F567" s="203"/>
      <c r="T567" s="224"/>
    </row>
    <row r="568" spans="6:20" s="44" customFormat="1" ht="15" x14ac:dyDescent="0.3">
      <c r="F568" s="203"/>
      <c r="T568" s="224"/>
    </row>
    <row r="569" spans="6:20" s="44" customFormat="1" ht="15" x14ac:dyDescent="0.3">
      <c r="F569" s="203"/>
      <c r="T569" s="224"/>
    </row>
    <row r="570" spans="6:20" s="44" customFormat="1" ht="15" x14ac:dyDescent="0.3">
      <c r="F570" s="203"/>
      <c r="T570" s="224"/>
    </row>
    <row r="571" spans="6:20" s="44" customFormat="1" ht="15" x14ac:dyDescent="0.3">
      <c r="F571" s="203"/>
      <c r="T571" s="224"/>
    </row>
    <row r="572" spans="6:20" s="44" customFormat="1" ht="15" x14ac:dyDescent="0.3">
      <c r="F572" s="203"/>
      <c r="T572" s="224"/>
    </row>
    <row r="573" spans="6:20" s="44" customFormat="1" ht="15" x14ac:dyDescent="0.3">
      <c r="F573" s="203"/>
      <c r="T573" s="224"/>
    </row>
    <row r="574" spans="6:20" s="44" customFormat="1" ht="15" x14ac:dyDescent="0.3">
      <c r="F574" s="203"/>
      <c r="T574" s="224"/>
    </row>
    <row r="575" spans="6:20" s="44" customFormat="1" ht="15" x14ac:dyDescent="0.3">
      <c r="F575" s="203"/>
      <c r="T575" s="224"/>
    </row>
    <row r="576" spans="6:20" s="44" customFormat="1" ht="15" x14ac:dyDescent="0.3">
      <c r="F576" s="203"/>
      <c r="T576" s="224"/>
    </row>
    <row r="577" spans="6:20" s="44" customFormat="1" ht="15" x14ac:dyDescent="0.3">
      <c r="F577" s="203"/>
      <c r="T577" s="224"/>
    </row>
    <row r="578" spans="6:20" s="44" customFormat="1" ht="15" x14ac:dyDescent="0.3">
      <c r="F578" s="203"/>
      <c r="T578" s="224"/>
    </row>
    <row r="579" spans="6:20" s="44" customFormat="1" ht="15" x14ac:dyDescent="0.3">
      <c r="F579" s="203"/>
      <c r="T579" s="224"/>
    </row>
    <row r="580" spans="6:20" s="44" customFormat="1" ht="15" x14ac:dyDescent="0.3">
      <c r="F580" s="203"/>
      <c r="T580" s="224"/>
    </row>
    <row r="581" spans="6:20" s="44" customFormat="1" ht="15" x14ac:dyDescent="0.3">
      <c r="F581" s="203"/>
      <c r="T581" s="224"/>
    </row>
    <row r="582" spans="6:20" s="44" customFormat="1" ht="15" x14ac:dyDescent="0.3">
      <c r="F582" s="203"/>
      <c r="T582" s="224"/>
    </row>
    <row r="583" spans="6:20" s="44" customFormat="1" ht="15" x14ac:dyDescent="0.3">
      <c r="F583" s="203"/>
      <c r="T583" s="224"/>
    </row>
    <row r="584" spans="6:20" s="44" customFormat="1" ht="15" x14ac:dyDescent="0.3">
      <c r="F584" s="203"/>
      <c r="T584" s="224"/>
    </row>
    <row r="585" spans="6:20" s="44" customFormat="1" ht="15" x14ac:dyDescent="0.3">
      <c r="F585" s="203"/>
      <c r="T585" s="224"/>
    </row>
    <row r="586" spans="6:20" s="44" customFormat="1" ht="15" x14ac:dyDescent="0.3">
      <c r="F586" s="203"/>
      <c r="T586" s="224"/>
    </row>
    <row r="587" spans="6:20" s="44" customFormat="1" ht="15" x14ac:dyDescent="0.3">
      <c r="F587" s="203"/>
      <c r="T587" s="224"/>
    </row>
    <row r="588" spans="6:20" s="44" customFormat="1" ht="15" x14ac:dyDescent="0.3">
      <c r="F588" s="203"/>
      <c r="T588" s="224"/>
    </row>
    <row r="589" spans="6:20" s="44" customFormat="1" ht="15" x14ac:dyDescent="0.3">
      <c r="F589" s="203"/>
      <c r="T589" s="224"/>
    </row>
    <row r="590" spans="6:20" s="44" customFormat="1" ht="15" x14ac:dyDescent="0.3">
      <c r="F590" s="203"/>
      <c r="T590" s="224"/>
    </row>
    <row r="591" spans="6:20" s="44" customFormat="1" ht="15" x14ac:dyDescent="0.3">
      <c r="F591" s="203"/>
      <c r="T591" s="224"/>
    </row>
    <row r="592" spans="6:20" s="44" customFormat="1" ht="15" x14ac:dyDescent="0.3">
      <c r="F592" s="203"/>
      <c r="T592" s="224"/>
    </row>
    <row r="593" spans="6:20" s="44" customFormat="1" ht="15" x14ac:dyDescent="0.3">
      <c r="F593" s="203"/>
      <c r="T593" s="224"/>
    </row>
    <row r="594" spans="6:20" s="44" customFormat="1" ht="15" x14ac:dyDescent="0.3">
      <c r="F594" s="203"/>
      <c r="T594" s="224"/>
    </row>
    <row r="595" spans="6:20" s="44" customFormat="1" ht="15" x14ac:dyDescent="0.3">
      <c r="F595" s="203"/>
      <c r="T595" s="224"/>
    </row>
    <row r="596" spans="6:20" s="44" customFormat="1" ht="15" x14ac:dyDescent="0.3">
      <c r="F596" s="203"/>
      <c r="T596" s="224"/>
    </row>
    <row r="597" spans="6:20" s="44" customFormat="1" ht="15" x14ac:dyDescent="0.3">
      <c r="F597" s="203"/>
      <c r="T597" s="224"/>
    </row>
    <row r="598" spans="6:20" s="44" customFormat="1" ht="15" x14ac:dyDescent="0.3">
      <c r="F598" s="203"/>
      <c r="T598" s="224"/>
    </row>
    <row r="599" spans="6:20" s="44" customFormat="1" ht="15" x14ac:dyDescent="0.3">
      <c r="F599" s="203"/>
      <c r="T599" s="224"/>
    </row>
    <row r="600" spans="6:20" s="44" customFormat="1" ht="15" x14ac:dyDescent="0.3">
      <c r="F600" s="203"/>
      <c r="T600" s="224"/>
    </row>
    <row r="601" spans="6:20" s="44" customFormat="1" ht="15" x14ac:dyDescent="0.3">
      <c r="F601" s="203"/>
      <c r="T601" s="224"/>
    </row>
    <row r="602" spans="6:20" s="44" customFormat="1" ht="15" x14ac:dyDescent="0.3">
      <c r="F602" s="203"/>
      <c r="T602" s="224"/>
    </row>
    <row r="603" spans="6:20" s="44" customFormat="1" ht="15" x14ac:dyDescent="0.3">
      <c r="F603" s="203"/>
      <c r="T603" s="224"/>
    </row>
    <row r="604" spans="6:20" s="44" customFormat="1" ht="15" x14ac:dyDescent="0.3">
      <c r="F604" s="203"/>
      <c r="T604" s="224"/>
    </row>
    <row r="605" spans="6:20" s="44" customFormat="1" ht="15" x14ac:dyDescent="0.3">
      <c r="F605" s="203"/>
      <c r="T605" s="224"/>
    </row>
    <row r="606" spans="6:20" s="44" customFormat="1" ht="15" x14ac:dyDescent="0.3">
      <c r="F606" s="203"/>
      <c r="T606" s="224"/>
    </row>
    <row r="607" spans="6:20" s="44" customFormat="1" ht="15" x14ac:dyDescent="0.3">
      <c r="F607" s="203"/>
      <c r="T607" s="224"/>
    </row>
    <row r="608" spans="6:20" s="44" customFormat="1" ht="15" x14ac:dyDescent="0.3">
      <c r="F608" s="203"/>
      <c r="T608" s="224"/>
    </row>
    <row r="609" spans="6:20" s="44" customFormat="1" ht="15" x14ac:dyDescent="0.3">
      <c r="F609" s="203"/>
      <c r="T609" s="224"/>
    </row>
    <row r="610" spans="6:20" s="44" customFormat="1" ht="15" x14ac:dyDescent="0.3">
      <c r="F610" s="203"/>
      <c r="T610" s="224"/>
    </row>
    <row r="611" spans="6:20" s="44" customFormat="1" ht="15" x14ac:dyDescent="0.3">
      <c r="F611" s="203"/>
      <c r="T611" s="224"/>
    </row>
    <row r="612" spans="6:20" s="44" customFormat="1" ht="15" x14ac:dyDescent="0.3">
      <c r="F612" s="203"/>
      <c r="T612" s="224"/>
    </row>
    <row r="613" spans="6:20" s="44" customFormat="1" ht="15" x14ac:dyDescent="0.3">
      <c r="F613" s="203"/>
      <c r="T613" s="224"/>
    </row>
    <row r="614" spans="6:20" s="44" customFormat="1" ht="15" x14ac:dyDescent="0.3">
      <c r="F614" s="203"/>
      <c r="T614" s="224"/>
    </row>
    <row r="615" spans="6:20" s="44" customFormat="1" ht="15" x14ac:dyDescent="0.3">
      <c r="F615" s="203"/>
      <c r="T615" s="224"/>
    </row>
    <row r="616" spans="6:20" s="44" customFormat="1" ht="15" x14ac:dyDescent="0.3">
      <c r="F616" s="203"/>
      <c r="T616" s="224"/>
    </row>
    <row r="617" spans="6:20" s="44" customFormat="1" ht="15" x14ac:dyDescent="0.3">
      <c r="F617" s="203"/>
      <c r="T617" s="224"/>
    </row>
    <row r="618" spans="6:20" s="44" customFormat="1" ht="15" x14ac:dyDescent="0.3">
      <c r="F618" s="203"/>
      <c r="T618" s="224"/>
    </row>
    <row r="619" spans="6:20" s="44" customFormat="1" ht="15" x14ac:dyDescent="0.3">
      <c r="F619" s="203"/>
      <c r="T619" s="224"/>
    </row>
    <row r="620" spans="6:20" s="44" customFormat="1" ht="15" x14ac:dyDescent="0.3">
      <c r="F620" s="203"/>
      <c r="T620" s="224"/>
    </row>
    <row r="621" spans="6:20" s="44" customFormat="1" ht="15" x14ac:dyDescent="0.3">
      <c r="F621" s="203"/>
      <c r="T621" s="224"/>
    </row>
    <row r="622" spans="6:20" s="44" customFormat="1" ht="15" x14ac:dyDescent="0.3">
      <c r="F622" s="203"/>
      <c r="T622" s="224"/>
    </row>
    <row r="623" spans="6:20" s="44" customFormat="1" ht="15" x14ac:dyDescent="0.3">
      <c r="F623" s="203"/>
      <c r="T623" s="224"/>
    </row>
    <row r="624" spans="6:20" s="44" customFormat="1" ht="15" x14ac:dyDescent="0.3">
      <c r="F624" s="203"/>
      <c r="T624" s="224"/>
    </row>
    <row r="625" spans="6:20" s="44" customFormat="1" ht="15" x14ac:dyDescent="0.3">
      <c r="F625" s="203"/>
      <c r="T625" s="224"/>
    </row>
    <row r="626" spans="6:20" s="44" customFormat="1" ht="15" x14ac:dyDescent="0.3">
      <c r="F626" s="203"/>
      <c r="T626" s="224"/>
    </row>
    <row r="627" spans="6:20" s="44" customFormat="1" ht="15" x14ac:dyDescent="0.3">
      <c r="F627" s="203"/>
      <c r="T627" s="224"/>
    </row>
    <row r="628" spans="6:20" s="44" customFormat="1" ht="15" x14ac:dyDescent="0.3">
      <c r="F628" s="203"/>
      <c r="T628" s="224"/>
    </row>
    <row r="629" spans="6:20" s="44" customFormat="1" ht="15" x14ac:dyDescent="0.3">
      <c r="F629" s="203"/>
      <c r="T629" s="224"/>
    </row>
    <row r="630" spans="6:20" s="44" customFormat="1" ht="15" x14ac:dyDescent="0.3">
      <c r="F630" s="203"/>
      <c r="T630" s="224"/>
    </row>
    <row r="631" spans="6:20" s="44" customFormat="1" ht="15" x14ac:dyDescent="0.3">
      <c r="F631" s="203"/>
      <c r="T631" s="224"/>
    </row>
    <row r="632" spans="6:20" s="44" customFormat="1" ht="15" x14ac:dyDescent="0.3">
      <c r="F632" s="203"/>
      <c r="T632" s="224"/>
    </row>
    <row r="633" spans="6:20" s="44" customFormat="1" ht="15" x14ac:dyDescent="0.3">
      <c r="F633" s="203"/>
      <c r="T633" s="224"/>
    </row>
    <row r="634" spans="6:20" s="44" customFormat="1" ht="15" x14ac:dyDescent="0.3">
      <c r="F634" s="203"/>
      <c r="T634" s="224"/>
    </row>
    <row r="635" spans="6:20" s="44" customFormat="1" ht="15" x14ac:dyDescent="0.3">
      <c r="F635" s="203"/>
      <c r="T635" s="224"/>
    </row>
    <row r="636" spans="6:20" s="44" customFormat="1" ht="15" x14ac:dyDescent="0.3">
      <c r="F636" s="203"/>
      <c r="T636" s="224"/>
    </row>
    <row r="637" spans="6:20" s="44" customFormat="1" ht="15" x14ac:dyDescent="0.3">
      <c r="F637" s="203"/>
      <c r="T637" s="224"/>
    </row>
    <row r="638" spans="6:20" s="44" customFormat="1" ht="15" x14ac:dyDescent="0.3">
      <c r="F638" s="203"/>
      <c r="T638" s="224"/>
    </row>
    <row r="639" spans="6:20" s="44" customFormat="1" ht="15" x14ac:dyDescent="0.3">
      <c r="F639" s="203"/>
      <c r="T639" s="224"/>
    </row>
    <row r="640" spans="6:20" s="44" customFormat="1" ht="15" x14ac:dyDescent="0.3">
      <c r="F640" s="203"/>
      <c r="T640" s="224"/>
    </row>
    <row r="641" spans="6:20" s="44" customFormat="1" ht="15" x14ac:dyDescent="0.3">
      <c r="F641" s="203"/>
      <c r="T641" s="224"/>
    </row>
    <row r="642" spans="6:20" s="44" customFormat="1" ht="15" x14ac:dyDescent="0.3">
      <c r="F642" s="203"/>
      <c r="T642" s="224"/>
    </row>
    <row r="643" spans="6:20" s="44" customFormat="1" ht="15" x14ac:dyDescent="0.3">
      <c r="F643" s="203"/>
      <c r="T643" s="224"/>
    </row>
    <row r="644" spans="6:20" s="44" customFormat="1" ht="15" x14ac:dyDescent="0.3">
      <c r="F644" s="203"/>
      <c r="T644" s="224"/>
    </row>
    <row r="645" spans="6:20" s="44" customFormat="1" ht="15" x14ac:dyDescent="0.3">
      <c r="F645" s="203"/>
      <c r="T645" s="224"/>
    </row>
    <row r="646" spans="6:20" s="44" customFormat="1" ht="15" x14ac:dyDescent="0.3">
      <c r="F646" s="203"/>
      <c r="T646" s="224"/>
    </row>
    <row r="647" spans="6:20" s="44" customFormat="1" ht="15" x14ac:dyDescent="0.3">
      <c r="F647" s="203"/>
      <c r="T647" s="224"/>
    </row>
    <row r="648" spans="6:20" s="44" customFormat="1" ht="15" x14ac:dyDescent="0.3">
      <c r="F648" s="203"/>
      <c r="T648" s="224"/>
    </row>
    <row r="649" spans="6:20" s="44" customFormat="1" ht="15" x14ac:dyDescent="0.3">
      <c r="F649" s="203"/>
      <c r="T649" s="224"/>
    </row>
    <row r="650" spans="6:20" s="44" customFormat="1" ht="15" x14ac:dyDescent="0.3">
      <c r="F650" s="203"/>
      <c r="T650" s="224"/>
    </row>
    <row r="651" spans="6:20" s="44" customFormat="1" ht="15" x14ac:dyDescent="0.3">
      <c r="F651" s="203"/>
      <c r="T651" s="224"/>
    </row>
    <row r="652" spans="6:20" s="44" customFormat="1" ht="15" x14ac:dyDescent="0.3">
      <c r="F652" s="203"/>
      <c r="T652" s="224"/>
    </row>
    <row r="653" spans="6:20" s="44" customFormat="1" ht="15" x14ac:dyDescent="0.3">
      <c r="F653" s="203"/>
      <c r="T653" s="224"/>
    </row>
    <row r="654" spans="6:20" s="44" customFormat="1" ht="15" x14ac:dyDescent="0.3">
      <c r="F654" s="203"/>
      <c r="T654" s="224"/>
    </row>
    <row r="655" spans="6:20" s="44" customFormat="1" ht="15" x14ac:dyDescent="0.3">
      <c r="F655" s="203"/>
      <c r="T655" s="224"/>
    </row>
    <row r="656" spans="6:20" s="44" customFormat="1" ht="15" x14ac:dyDescent="0.3">
      <c r="F656" s="203"/>
      <c r="T656" s="224"/>
    </row>
    <row r="657" spans="6:20" s="44" customFormat="1" ht="15" x14ac:dyDescent="0.3">
      <c r="F657" s="203"/>
      <c r="T657" s="224"/>
    </row>
    <row r="658" spans="6:20" s="44" customFormat="1" ht="15" x14ac:dyDescent="0.3">
      <c r="F658" s="203"/>
      <c r="T658" s="224"/>
    </row>
    <row r="659" spans="6:20" s="44" customFormat="1" ht="15" x14ac:dyDescent="0.3">
      <c r="F659" s="203"/>
      <c r="T659" s="224"/>
    </row>
    <row r="660" spans="6:20" s="44" customFormat="1" ht="15" x14ac:dyDescent="0.3">
      <c r="F660" s="203"/>
      <c r="T660" s="224"/>
    </row>
    <row r="661" spans="6:20" s="44" customFormat="1" ht="15" x14ac:dyDescent="0.3">
      <c r="F661" s="203"/>
      <c r="T661" s="224"/>
    </row>
    <row r="662" spans="6:20" s="44" customFormat="1" ht="15" x14ac:dyDescent="0.3">
      <c r="F662" s="203"/>
      <c r="T662" s="224"/>
    </row>
    <row r="663" spans="6:20" s="44" customFormat="1" ht="15" x14ac:dyDescent="0.3">
      <c r="F663" s="203"/>
      <c r="T663" s="224"/>
    </row>
    <row r="664" spans="6:20" s="44" customFormat="1" ht="15" x14ac:dyDescent="0.3">
      <c r="F664" s="203"/>
      <c r="T664" s="224"/>
    </row>
    <row r="665" spans="6:20" s="44" customFormat="1" ht="15" x14ac:dyDescent="0.3">
      <c r="F665" s="203"/>
      <c r="T665" s="224"/>
    </row>
    <row r="666" spans="6:20" s="44" customFormat="1" ht="15" x14ac:dyDescent="0.3">
      <c r="F666" s="203"/>
      <c r="T666" s="224"/>
    </row>
    <row r="667" spans="6:20" s="44" customFormat="1" ht="15" x14ac:dyDescent="0.3">
      <c r="F667" s="203"/>
      <c r="T667" s="224"/>
    </row>
    <row r="668" spans="6:20" s="44" customFormat="1" ht="15" x14ac:dyDescent="0.3">
      <c r="F668" s="203"/>
      <c r="T668" s="224"/>
    </row>
    <row r="669" spans="6:20" s="44" customFormat="1" ht="15" x14ac:dyDescent="0.3">
      <c r="F669" s="203"/>
      <c r="T669" s="224"/>
    </row>
    <row r="670" spans="6:20" s="44" customFormat="1" ht="15" x14ac:dyDescent="0.3">
      <c r="F670" s="203"/>
      <c r="T670" s="224"/>
    </row>
    <row r="671" spans="6:20" s="44" customFormat="1" ht="15" x14ac:dyDescent="0.3">
      <c r="F671" s="203"/>
      <c r="T671" s="224"/>
    </row>
    <row r="672" spans="6:20" s="44" customFormat="1" ht="15" x14ac:dyDescent="0.3">
      <c r="F672" s="203"/>
      <c r="T672" s="224"/>
    </row>
    <row r="673" spans="6:20" s="44" customFormat="1" ht="15" x14ac:dyDescent="0.3">
      <c r="F673" s="203"/>
      <c r="T673" s="224"/>
    </row>
    <row r="674" spans="6:20" s="44" customFormat="1" ht="15" x14ac:dyDescent="0.3">
      <c r="F674" s="203"/>
      <c r="T674" s="224"/>
    </row>
    <row r="675" spans="6:20" s="44" customFormat="1" ht="15" x14ac:dyDescent="0.3">
      <c r="F675" s="203"/>
      <c r="T675" s="224"/>
    </row>
    <row r="676" spans="6:20" s="44" customFormat="1" ht="15" x14ac:dyDescent="0.3">
      <c r="F676" s="203"/>
      <c r="T676" s="224"/>
    </row>
    <row r="677" spans="6:20" s="44" customFormat="1" ht="15" x14ac:dyDescent="0.3">
      <c r="F677" s="203"/>
      <c r="T677" s="224"/>
    </row>
    <row r="678" spans="6:20" s="44" customFormat="1" ht="15" x14ac:dyDescent="0.3">
      <c r="F678" s="203"/>
      <c r="T678" s="224"/>
    </row>
    <row r="679" spans="6:20" s="44" customFormat="1" ht="15" x14ac:dyDescent="0.3">
      <c r="F679" s="203"/>
      <c r="T679" s="224"/>
    </row>
    <row r="680" spans="6:20" s="44" customFormat="1" ht="15" x14ac:dyDescent="0.3">
      <c r="F680" s="203"/>
      <c r="T680" s="224"/>
    </row>
    <row r="681" spans="6:20" s="44" customFormat="1" ht="15" x14ac:dyDescent="0.3">
      <c r="F681" s="203"/>
      <c r="T681" s="224"/>
    </row>
    <row r="682" spans="6:20" s="44" customFormat="1" ht="15" x14ac:dyDescent="0.3">
      <c r="F682" s="203"/>
      <c r="T682" s="224"/>
    </row>
    <row r="683" spans="6:20" s="44" customFormat="1" ht="15" x14ac:dyDescent="0.3">
      <c r="F683" s="203"/>
      <c r="T683" s="224"/>
    </row>
    <row r="684" spans="6:20" s="44" customFormat="1" ht="15" x14ac:dyDescent="0.3">
      <c r="F684" s="203"/>
      <c r="T684" s="224"/>
    </row>
    <row r="685" spans="6:20" s="44" customFormat="1" ht="15" x14ac:dyDescent="0.3">
      <c r="F685" s="203"/>
      <c r="T685" s="224"/>
    </row>
    <row r="686" spans="6:20" s="44" customFormat="1" ht="15" x14ac:dyDescent="0.3">
      <c r="F686" s="203"/>
      <c r="T686" s="224"/>
    </row>
    <row r="687" spans="6:20" s="44" customFormat="1" ht="15" x14ac:dyDescent="0.3">
      <c r="F687" s="203"/>
      <c r="T687" s="224"/>
    </row>
    <row r="688" spans="6:20" s="44" customFormat="1" ht="15" x14ac:dyDescent="0.3">
      <c r="F688" s="203"/>
      <c r="T688" s="224"/>
    </row>
    <row r="689" spans="6:20" s="44" customFormat="1" ht="15" x14ac:dyDescent="0.3">
      <c r="F689" s="203"/>
      <c r="T689" s="224"/>
    </row>
    <row r="690" spans="6:20" s="44" customFormat="1" ht="15" x14ac:dyDescent="0.3">
      <c r="F690" s="203"/>
      <c r="T690" s="224"/>
    </row>
    <row r="691" spans="6:20" s="44" customFormat="1" ht="15" x14ac:dyDescent="0.3">
      <c r="F691" s="203"/>
      <c r="T691" s="224"/>
    </row>
    <row r="692" spans="6:20" s="44" customFormat="1" ht="15" x14ac:dyDescent="0.3">
      <c r="F692" s="203"/>
      <c r="T692" s="224"/>
    </row>
    <row r="693" spans="6:20" s="44" customFormat="1" ht="15" x14ac:dyDescent="0.3">
      <c r="F693" s="203"/>
      <c r="T693" s="224"/>
    </row>
    <row r="694" spans="6:20" s="44" customFormat="1" ht="15" x14ac:dyDescent="0.3">
      <c r="F694" s="203"/>
      <c r="T694" s="224"/>
    </row>
    <row r="695" spans="6:20" s="44" customFormat="1" ht="15" x14ac:dyDescent="0.3">
      <c r="F695" s="203"/>
      <c r="T695" s="224"/>
    </row>
    <row r="696" spans="6:20" s="44" customFormat="1" ht="15" x14ac:dyDescent="0.3">
      <c r="F696" s="203"/>
      <c r="T696" s="224"/>
    </row>
    <row r="697" spans="6:20" s="44" customFormat="1" ht="15" x14ac:dyDescent="0.3">
      <c r="F697" s="203"/>
      <c r="T697" s="224"/>
    </row>
    <row r="698" spans="6:20" s="44" customFormat="1" ht="15" x14ac:dyDescent="0.3">
      <c r="F698" s="203"/>
      <c r="T698" s="224"/>
    </row>
    <row r="699" spans="6:20" s="44" customFormat="1" ht="15" x14ac:dyDescent="0.3">
      <c r="F699" s="203"/>
      <c r="T699" s="224"/>
    </row>
    <row r="700" spans="6:20" s="44" customFormat="1" ht="15" x14ac:dyDescent="0.3">
      <c r="F700" s="203"/>
      <c r="T700" s="224"/>
    </row>
    <row r="701" spans="6:20" s="44" customFormat="1" ht="15" x14ac:dyDescent="0.3">
      <c r="F701" s="203"/>
      <c r="T701" s="224"/>
    </row>
    <row r="702" spans="6:20" s="44" customFormat="1" ht="15" x14ac:dyDescent="0.3">
      <c r="F702" s="203"/>
      <c r="T702" s="224"/>
    </row>
    <row r="703" spans="6:20" s="44" customFormat="1" ht="15" x14ac:dyDescent="0.3">
      <c r="F703" s="203"/>
      <c r="T703" s="224"/>
    </row>
    <row r="704" spans="6:20" s="44" customFormat="1" ht="15" x14ac:dyDescent="0.3">
      <c r="F704" s="203"/>
      <c r="T704" s="224"/>
    </row>
    <row r="705" spans="6:20" s="44" customFormat="1" ht="15" x14ac:dyDescent="0.3">
      <c r="F705" s="203"/>
      <c r="T705" s="224"/>
    </row>
    <row r="706" spans="6:20" s="44" customFormat="1" ht="15" x14ac:dyDescent="0.3">
      <c r="F706" s="203"/>
      <c r="T706" s="224"/>
    </row>
    <row r="707" spans="6:20" s="44" customFormat="1" ht="15" x14ac:dyDescent="0.3">
      <c r="F707" s="203"/>
      <c r="T707" s="224"/>
    </row>
    <row r="708" spans="6:20" s="44" customFormat="1" ht="15" x14ac:dyDescent="0.3">
      <c r="F708" s="203"/>
      <c r="T708" s="224"/>
    </row>
    <row r="709" spans="6:20" s="44" customFormat="1" ht="15" x14ac:dyDescent="0.3">
      <c r="F709" s="203"/>
      <c r="T709" s="224"/>
    </row>
    <row r="710" spans="6:20" s="44" customFormat="1" ht="15" x14ac:dyDescent="0.3">
      <c r="F710" s="203"/>
      <c r="T710" s="224"/>
    </row>
    <row r="711" spans="6:20" s="44" customFormat="1" ht="15" x14ac:dyDescent="0.3">
      <c r="F711" s="203"/>
      <c r="T711" s="224"/>
    </row>
    <row r="712" spans="6:20" s="44" customFormat="1" ht="15" x14ac:dyDescent="0.3">
      <c r="F712" s="203"/>
      <c r="T712" s="224"/>
    </row>
    <row r="713" spans="6:20" s="44" customFormat="1" ht="15" x14ac:dyDescent="0.3">
      <c r="F713" s="203"/>
      <c r="T713" s="224"/>
    </row>
    <row r="714" spans="6:20" s="44" customFormat="1" ht="15" x14ac:dyDescent="0.3">
      <c r="F714" s="203"/>
      <c r="T714" s="224"/>
    </row>
    <row r="715" spans="6:20" s="44" customFormat="1" ht="15" x14ac:dyDescent="0.3">
      <c r="F715" s="203"/>
      <c r="T715" s="224"/>
    </row>
    <row r="716" spans="6:20" s="44" customFormat="1" ht="15" x14ac:dyDescent="0.3">
      <c r="F716" s="203"/>
      <c r="T716" s="224"/>
    </row>
    <row r="717" spans="6:20" s="44" customFormat="1" ht="15" x14ac:dyDescent="0.3">
      <c r="F717" s="203"/>
      <c r="T717" s="224"/>
    </row>
    <row r="718" spans="6:20" s="44" customFormat="1" ht="15" x14ac:dyDescent="0.3">
      <c r="F718" s="203"/>
      <c r="T718" s="224"/>
    </row>
    <row r="719" spans="6:20" s="44" customFormat="1" ht="15" x14ac:dyDescent="0.3">
      <c r="F719" s="203"/>
      <c r="T719" s="224"/>
    </row>
    <row r="720" spans="6:20" s="44" customFormat="1" ht="15" x14ac:dyDescent="0.3">
      <c r="F720" s="203"/>
      <c r="T720" s="224"/>
    </row>
    <row r="721" spans="6:20" s="44" customFormat="1" ht="15" x14ac:dyDescent="0.3">
      <c r="F721" s="203"/>
      <c r="T721" s="224"/>
    </row>
    <row r="722" spans="6:20" s="44" customFormat="1" ht="15" x14ac:dyDescent="0.3">
      <c r="F722" s="203"/>
      <c r="T722" s="224"/>
    </row>
    <row r="723" spans="6:20" s="44" customFormat="1" ht="15" x14ac:dyDescent="0.3">
      <c r="F723" s="203"/>
      <c r="T723" s="224"/>
    </row>
    <row r="724" spans="6:20" s="44" customFormat="1" ht="15" x14ac:dyDescent="0.3">
      <c r="F724" s="203"/>
      <c r="T724" s="224"/>
    </row>
    <row r="725" spans="6:20" s="44" customFormat="1" ht="15" x14ac:dyDescent="0.3">
      <c r="F725" s="203"/>
      <c r="T725" s="224"/>
    </row>
    <row r="726" spans="6:20" s="44" customFormat="1" ht="15" x14ac:dyDescent="0.3">
      <c r="F726" s="203"/>
      <c r="T726" s="224"/>
    </row>
    <row r="727" spans="6:20" s="44" customFormat="1" ht="15" x14ac:dyDescent="0.3">
      <c r="F727" s="203"/>
      <c r="T727" s="224"/>
    </row>
    <row r="728" spans="6:20" s="44" customFormat="1" ht="15" x14ac:dyDescent="0.3">
      <c r="F728" s="203"/>
      <c r="T728" s="224"/>
    </row>
    <row r="729" spans="6:20" s="44" customFormat="1" ht="15" x14ac:dyDescent="0.3">
      <c r="F729" s="203"/>
      <c r="T729" s="224"/>
    </row>
    <row r="730" spans="6:20" s="44" customFormat="1" ht="15" x14ac:dyDescent="0.3">
      <c r="F730" s="203"/>
      <c r="T730" s="224"/>
    </row>
    <row r="731" spans="6:20" s="44" customFormat="1" ht="15" x14ac:dyDescent="0.3">
      <c r="F731" s="203"/>
      <c r="T731" s="224"/>
    </row>
    <row r="732" spans="6:20" s="44" customFormat="1" ht="15" x14ac:dyDescent="0.3">
      <c r="F732" s="203"/>
      <c r="T732" s="224"/>
    </row>
    <row r="733" spans="6:20" s="44" customFormat="1" ht="15" x14ac:dyDescent="0.3">
      <c r="F733" s="203"/>
      <c r="T733" s="224"/>
    </row>
    <row r="734" spans="6:20" s="44" customFormat="1" ht="15" x14ac:dyDescent="0.3">
      <c r="F734" s="203"/>
      <c r="T734" s="224"/>
    </row>
    <row r="735" spans="6:20" s="44" customFormat="1" ht="15" x14ac:dyDescent="0.3">
      <c r="F735" s="203"/>
      <c r="T735" s="224"/>
    </row>
    <row r="736" spans="6:20" s="44" customFormat="1" ht="15" x14ac:dyDescent="0.3">
      <c r="F736" s="203"/>
      <c r="T736" s="224"/>
    </row>
    <row r="737" spans="6:20" s="44" customFormat="1" ht="15" x14ac:dyDescent="0.3">
      <c r="F737" s="203"/>
      <c r="T737" s="224"/>
    </row>
    <row r="738" spans="6:20" s="44" customFormat="1" ht="15" x14ac:dyDescent="0.3">
      <c r="F738" s="203"/>
      <c r="T738" s="224"/>
    </row>
    <row r="739" spans="6:20" s="44" customFormat="1" ht="15" x14ac:dyDescent="0.3">
      <c r="F739" s="203"/>
      <c r="T739" s="224"/>
    </row>
    <row r="740" spans="6:20" s="44" customFormat="1" ht="15" x14ac:dyDescent="0.3">
      <c r="F740" s="203"/>
      <c r="T740" s="224"/>
    </row>
    <row r="741" spans="6:20" s="44" customFormat="1" ht="15" x14ac:dyDescent="0.3">
      <c r="F741" s="203"/>
      <c r="T741" s="224"/>
    </row>
    <row r="742" spans="6:20" s="44" customFormat="1" ht="15" x14ac:dyDescent="0.3">
      <c r="F742" s="203"/>
      <c r="T742" s="224"/>
    </row>
    <row r="743" spans="6:20" s="44" customFormat="1" ht="15" x14ac:dyDescent="0.3">
      <c r="F743" s="203"/>
      <c r="T743" s="224"/>
    </row>
    <row r="744" spans="6:20" s="44" customFormat="1" ht="15" x14ac:dyDescent="0.3">
      <c r="F744" s="203"/>
      <c r="T744" s="224"/>
    </row>
    <row r="745" spans="6:20" s="44" customFormat="1" ht="15" x14ac:dyDescent="0.3">
      <c r="F745" s="203"/>
      <c r="T745" s="224"/>
    </row>
    <row r="746" spans="6:20" s="44" customFormat="1" ht="15" x14ac:dyDescent="0.3">
      <c r="F746" s="203"/>
      <c r="T746" s="224"/>
    </row>
    <row r="747" spans="6:20" s="44" customFormat="1" ht="15" x14ac:dyDescent="0.3">
      <c r="F747" s="203"/>
      <c r="T747" s="224"/>
    </row>
    <row r="748" spans="6:20" s="44" customFormat="1" ht="15" x14ac:dyDescent="0.3">
      <c r="F748" s="203"/>
      <c r="T748" s="224"/>
    </row>
    <row r="749" spans="6:20" s="44" customFormat="1" ht="15" x14ac:dyDescent="0.3">
      <c r="F749" s="203"/>
      <c r="T749" s="224"/>
    </row>
    <row r="750" spans="6:20" s="44" customFormat="1" ht="15" x14ac:dyDescent="0.3">
      <c r="F750" s="203"/>
      <c r="T750" s="224"/>
    </row>
    <row r="751" spans="6:20" s="44" customFormat="1" ht="15" x14ac:dyDescent="0.3">
      <c r="F751" s="203"/>
      <c r="T751" s="224"/>
    </row>
    <row r="752" spans="6:20" s="44" customFormat="1" ht="15" x14ac:dyDescent="0.3">
      <c r="F752" s="203"/>
      <c r="T752" s="224"/>
    </row>
    <row r="753" spans="6:20" s="44" customFormat="1" ht="15" x14ac:dyDescent="0.3">
      <c r="F753" s="203"/>
      <c r="T753" s="224"/>
    </row>
    <row r="754" spans="6:20" s="44" customFormat="1" ht="15" x14ac:dyDescent="0.3">
      <c r="F754" s="203"/>
      <c r="T754" s="224"/>
    </row>
    <row r="755" spans="6:20" s="44" customFormat="1" ht="15" x14ac:dyDescent="0.3">
      <c r="F755" s="203"/>
      <c r="T755" s="224"/>
    </row>
    <row r="756" spans="6:20" s="44" customFormat="1" ht="15" x14ac:dyDescent="0.3">
      <c r="F756" s="203"/>
      <c r="T756" s="224"/>
    </row>
    <row r="757" spans="6:20" s="44" customFormat="1" ht="15" x14ac:dyDescent="0.3">
      <c r="F757" s="203"/>
      <c r="T757" s="224"/>
    </row>
    <row r="758" spans="6:20" s="44" customFormat="1" ht="15" x14ac:dyDescent="0.3">
      <c r="F758" s="203"/>
      <c r="T758" s="224"/>
    </row>
    <row r="759" spans="6:20" s="44" customFormat="1" ht="15" x14ac:dyDescent="0.3">
      <c r="F759" s="203"/>
      <c r="T759" s="224"/>
    </row>
    <row r="760" spans="6:20" s="44" customFormat="1" ht="15" x14ac:dyDescent="0.3">
      <c r="F760" s="203"/>
      <c r="T760" s="224"/>
    </row>
    <row r="761" spans="6:20" s="44" customFormat="1" ht="15" x14ac:dyDescent="0.3">
      <c r="F761" s="203"/>
      <c r="T761" s="224"/>
    </row>
    <row r="762" spans="6:20" s="44" customFormat="1" ht="15" x14ac:dyDescent="0.3">
      <c r="F762" s="203"/>
      <c r="T762" s="224"/>
    </row>
    <row r="763" spans="6:20" s="44" customFormat="1" ht="15" x14ac:dyDescent="0.3">
      <c r="F763" s="203"/>
      <c r="T763" s="224"/>
    </row>
    <row r="764" spans="6:20" s="44" customFormat="1" ht="15" x14ac:dyDescent="0.3">
      <c r="F764" s="203"/>
      <c r="T764" s="224"/>
    </row>
    <row r="765" spans="6:20" s="44" customFormat="1" ht="15" x14ac:dyDescent="0.3">
      <c r="F765" s="203"/>
      <c r="T765" s="224"/>
    </row>
    <row r="766" spans="6:20" s="44" customFormat="1" ht="15" x14ac:dyDescent="0.3">
      <c r="F766" s="203"/>
      <c r="T766" s="224"/>
    </row>
    <row r="767" spans="6:20" s="44" customFormat="1" ht="15" x14ac:dyDescent="0.3">
      <c r="F767" s="203"/>
      <c r="T767" s="224"/>
    </row>
    <row r="768" spans="6:20" s="44" customFormat="1" ht="15" x14ac:dyDescent="0.3">
      <c r="F768" s="203"/>
      <c r="T768" s="224"/>
    </row>
    <row r="769" spans="6:20" s="44" customFormat="1" ht="15" x14ac:dyDescent="0.3">
      <c r="F769" s="203"/>
      <c r="T769" s="224"/>
    </row>
    <row r="770" spans="6:20" s="44" customFormat="1" ht="15" x14ac:dyDescent="0.3">
      <c r="F770" s="203"/>
      <c r="T770" s="224"/>
    </row>
    <row r="771" spans="6:20" s="44" customFormat="1" ht="15" x14ac:dyDescent="0.3">
      <c r="F771" s="203"/>
      <c r="T771" s="224"/>
    </row>
    <row r="772" spans="6:20" s="44" customFormat="1" ht="15" x14ac:dyDescent="0.3">
      <c r="F772" s="203"/>
      <c r="T772" s="224"/>
    </row>
    <row r="773" spans="6:20" s="44" customFormat="1" ht="15" x14ac:dyDescent="0.3">
      <c r="F773" s="203"/>
      <c r="T773" s="224"/>
    </row>
    <row r="774" spans="6:20" s="44" customFormat="1" ht="15" x14ac:dyDescent="0.3">
      <c r="F774" s="203"/>
      <c r="T774" s="224"/>
    </row>
    <row r="775" spans="6:20" s="44" customFormat="1" ht="15" x14ac:dyDescent="0.3">
      <c r="F775" s="203"/>
      <c r="T775" s="224"/>
    </row>
    <row r="776" spans="6:20" s="44" customFormat="1" ht="15" x14ac:dyDescent="0.3">
      <c r="F776" s="203"/>
      <c r="T776" s="224"/>
    </row>
    <row r="777" spans="6:20" s="44" customFormat="1" ht="15" x14ac:dyDescent="0.3">
      <c r="F777" s="203"/>
      <c r="T777" s="224"/>
    </row>
    <row r="778" spans="6:20" s="44" customFormat="1" ht="15" x14ac:dyDescent="0.3">
      <c r="F778" s="203"/>
      <c r="T778" s="224"/>
    </row>
    <row r="779" spans="6:20" s="44" customFormat="1" ht="15" x14ac:dyDescent="0.3">
      <c r="F779" s="203"/>
      <c r="T779" s="224"/>
    </row>
    <row r="780" spans="6:20" s="44" customFormat="1" ht="15" x14ac:dyDescent="0.3">
      <c r="F780" s="203"/>
      <c r="T780" s="224"/>
    </row>
    <row r="781" spans="6:20" s="44" customFormat="1" ht="15" x14ac:dyDescent="0.3">
      <c r="F781" s="203"/>
      <c r="T781" s="224"/>
    </row>
    <row r="782" spans="6:20" s="44" customFormat="1" ht="15" x14ac:dyDescent="0.3">
      <c r="F782" s="203"/>
      <c r="T782" s="224"/>
    </row>
    <row r="783" spans="6:20" s="44" customFormat="1" ht="15" x14ac:dyDescent="0.3">
      <c r="F783" s="203"/>
      <c r="T783" s="224"/>
    </row>
    <row r="784" spans="6:20" s="44" customFormat="1" ht="15" x14ac:dyDescent="0.3">
      <c r="F784" s="203"/>
      <c r="T784" s="224"/>
    </row>
    <row r="785" spans="6:20" s="44" customFormat="1" ht="15" x14ac:dyDescent="0.3">
      <c r="F785" s="203"/>
      <c r="T785" s="224"/>
    </row>
    <row r="786" spans="6:20" s="44" customFormat="1" ht="15" x14ac:dyDescent="0.3">
      <c r="F786" s="203"/>
      <c r="T786" s="224"/>
    </row>
    <row r="787" spans="6:20" s="44" customFormat="1" ht="15" x14ac:dyDescent="0.3">
      <c r="F787" s="203"/>
      <c r="T787" s="224"/>
    </row>
    <row r="788" spans="6:20" s="44" customFormat="1" ht="15" x14ac:dyDescent="0.3">
      <c r="F788" s="203"/>
      <c r="T788" s="224"/>
    </row>
    <row r="789" spans="6:20" s="44" customFormat="1" ht="15" x14ac:dyDescent="0.3">
      <c r="F789" s="203"/>
      <c r="T789" s="224"/>
    </row>
    <row r="790" spans="6:20" s="44" customFormat="1" ht="15" x14ac:dyDescent="0.3">
      <c r="F790" s="203"/>
      <c r="T790" s="224"/>
    </row>
    <row r="791" spans="6:20" s="44" customFormat="1" ht="15" x14ac:dyDescent="0.3">
      <c r="F791" s="203"/>
      <c r="T791" s="224"/>
    </row>
    <row r="792" spans="6:20" s="44" customFormat="1" ht="15" x14ac:dyDescent="0.3">
      <c r="F792" s="203"/>
      <c r="T792" s="224"/>
    </row>
    <row r="793" spans="6:20" s="44" customFormat="1" ht="15" x14ac:dyDescent="0.3">
      <c r="F793" s="203"/>
      <c r="T793" s="224"/>
    </row>
    <row r="794" spans="6:20" s="44" customFormat="1" ht="15" x14ac:dyDescent="0.3">
      <c r="F794" s="203"/>
      <c r="T794" s="224"/>
    </row>
    <row r="795" spans="6:20" s="44" customFormat="1" ht="15" x14ac:dyDescent="0.3">
      <c r="F795" s="203"/>
      <c r="T795" s="224"/>
    </row>
    <row r="796" spans="6:20" s="44" customFormat="1" ht="15" x14ac:dyDescent="0.3">
      <c r="F796" s="203"/>
      <c r="T796" s="224"/>
    </row>
    <row r="797" spans="6:20" s="44" customFormat="1" ht="15" x14ac:dyDescent="0.3">
      <c r="F797" s="203"/>
      <c r="T797" s="224"/>
    </row>
    <row r="798" spans="6:20" s="44" customFormat="1" ht="15" x14ac:dyDescent="0.3">
      <c r="F798" s="203"/>
      <c r="T798" s="224"/>
    </row>
    <row r="799" spans="6:20" s="44" customFormat="1" ht="15" x14ac:dyDescent="0.3">
      <c r="F799" s="203"/>
      <c r="T799" s="224"/>
    </row>
    <row r="800" spans="6:20" s="44" customFormat="1" ht="15" x14ac:dyDescent="0.3">
      <c r="F800" s="203"/>
      <c r="T800" s="224"/>
    </row>
    <row r="801" spans="6:20" s="44" customFormat="1" ht="15" x14ac:dyDescent="0.3">
      <c r="F801" s="203"/>
      <c r="T801" s="224"/>
    </row>
    <row r="802" spans="6:20" s="44" customFormat="1" ht="15" x14ac:dyDescent="0.3">
      <c r="F802" s="203"/>
      <c r="T802" s="224"/>
    </row>
    <row r="803" spans="6:20" s="44" customFormat="1" ht="15" x14ac:dyDescent="0.3">
      <c r="F803" s="203"/>
      <c r="T803" s="224"/>
    </row>
    <row r="804" spans="6:20" s="44" customFormat="1" ht="15" x14ac:dyDescent="0.3">
      <c r="F804" s="203"/>
      <c r="T804" s="224"/>
    </row>
    <row r="805" spans="6:20" s="44" customFormat="1" ht="15" x14ac:dyDescent="0.3">
      <c r="F805" s="203"/>
      <c r="T805" s="224"/>
    </row>
    <row r="806" spans="6:20" s="44" customFormat="1" ht="15" x14ac:dyDescent="0.3">
      <c r="F806" s="203"/>
      <c r="T806" s="224"/>
    </row>
    <row r="807" spans="6:20" s="44" customFormat="1" ht="15" x14ac:dyDescent="0.3">
      <c r="F807" s="203"/>
      <c r="T807" s="224"/>
    </row>
    <row r="808" spans="6:20" s="44" customFormat="1" ht="15" x14ac:dyDescent="0.3">
      <c r="F808" s="203"/>
      <c r="T808" s="224"/>
    </row>
    <row r="809" spans="6:20" s="44" customFormat="1" ht="15" x14ac:dyDescent="0.3">
      <c r="F809" s="203"/>
      <c r="T809" s="224"/>
    </row>
    <row r="810" spans="6:20" s="44" customFormat="1" ht="15" x14ac:dyDescent="0.3">
      <c r="F810" s="203"/>
      <c r="T810" s="224"/>
    </row>
    <row r="811" spans="6:20" s="44" customFormat="1" ht="15" x14ac:dyDescent="0.3">
      <c r="F811" s="203"/>
      <c r="T811" s="224"/>
    </row>
    <row r="812" spans="6:20" s="44" customFormat="1" ht="15" x14ac:dyDescent="0.3">
      <c r="F812" s="203"/>
      <c r="T812" s="224"/>
    </row>
    <row r="813" spans="6:20" s="44" customFormat="1" ht="15" x14ac:dyDescent="0.3">
      <c r="F813" s="203"/>
      <c r="T813" s="224"/>
    </row>
    <row r="814" spans="6:20" s="44" customFormat="1" ht="15" x14ac:dyDescent="0.3">
      <c r="F814" s="203"/>
      <c r="T814" s="224"/>
    </row>
    <row r="815" spans="6:20" s="44" customFormat="1" ht="15" x14ac:dyDescent="0.3">
      <c r="F815" s="203"/>
      <c r="T815" s="224"/>
    </row>
    <row r="816" spans="6:20" s="44" customFormat="1" ht="15" x14ac:dyDescent="0.3">
      <c r="F816" s="203"/>
      <c r="T816" s="224"/>
    </row>
    <row r="817" spans="6:20" s="44" customFormat="1" ht="15" x14ac:dyDescent="0.3">
      <c r="F817" s="203"/>
      <c r="T817" s="224"/>
    </row>
    <row r="818" spans="6:20" s="44" customFormat="1" ht="15" x14ac:dyDescent="0.3">
      <c r="F818" s="203"/>
      <c r="T818" s="224"/>
    </row>
    <row r="819" spans="6:20" s="44" customFormat="1" ht="15" x14ac:dyDescent="0.3">
      <c r="F819" s="203"/>
      <c r="T819" s="224"/>
    </row>
    <row r="820" spans="6:20" s="44" customFormat="1" ht="15" x14ac:dyDescent="0.3">
      <c r="F820" s="203"/>
      <c r="T820" s="224"/>
    </row>
    <row r="821" spans="6:20" s="44" customFormat="1" ht="15" x14ac:dyDescent="0.3">
      <c r="F821" s="203"/>
      <c r="T821" s="224"/>
    </row>
    <row r="822" spans="6:20" s="44" customFormat="1" ht="15" x14ac:dyDescent="0.3">
      <c r="F822" s="203"/>
      <c r="T822" s="224"/>
    </row>
    <row r="823" spans="6:20" s="44" customFormat="1" ht="15" x14ac:dyDescent="0.3">
      <c r="F823" s="203"/>
      <c r="T823" s="224"/>
    </row>
    <row r="824" spans="6:20" s="44" customFormat="1" ht="15" x14ac:dyDescent="0.3">
      <c r="F824" s="203"/>
      <c r="T824" s="224"/>
    </row>
    <row r="825" spans="6:20" s="44" customFormat="1" ht="15" x14ac:dyDescent="0.3">
      <c r="F825" s="203"/>
      <c r="T825" s="224"/>
    </row>
    <row r="826" spans="6:20" s="44" customFormat="1" ht="15" x14ac:dyDescent="0.3">
      <c r="F826" s="203"/>
      <c r="T826" s="224"/>
    </row>
    <row r="827" spans="6:20" s="44" customFormat="1" ht="15" x14ac:dyDescent="0.3">
      <c r="F827" s="203"/>
      <c r="T827" s="224"/>
    </row>
    <row r="828" spans="6:20" s="44" customFormat="1" ht="15" x14ac:dyDescent="0.3">
      <c r="F828" s="203"/>
      <c r="T828" s="224"/>
    </row>
    <row r="829" spans="6:20" s="44" customFormat="1" ht="15" x14ac:dyDescent="0.3">
      <c r="F829" s="203"/>
      <c r="T829" s="224"/>
    </row>
    <row r="830" spans="6:20" s="44" customFormat="1" ht="15" x14ac:dyDescent="0.3">
      <c r="F830" s="203"/>
      <c r="T830" s="224"/>
    </row>
    <row r="831" spans="6:20" s="44" customFormat="1" ht="15" x14ac:dyDescent="0.3">
      <c r="F831" s="203"/>
      <c r="T831" s="224"/>
    </row>
    <row r="832" spans="6:20" s="44" customFormat="1" ht="15" x14ac:dyDescent="0.3">
      <c r="F832" s="203"/>
      <c r="T832" s="224"/>
    </row>
    <row r="833" spans="6:20" s="44" customFormat="1" ht="15" x14ac:dyDescent="0.3">
      <c r="F833" s="203"/>
      <c r="T833" s="224"/>
    </row>
    <row r="834" spans="6:20" s="44" customFormat="1" ht="15" x14ac:dyDescent="0.3">
      <c r="F834" s="203"/>
      <c r="T834" s="224"/>
    </row>
    <row r="835" spans="6:20" s="44" customFormat="1" ht="15" x14ac:dyDescent="0.3">
      <c r="F835" s="203"/>
      <c r="T835" s="224"/>
    </row>
    <row r="836" spans="6:20" s="44" customFormat="1" ht="15" x14ac:dyDescent="0.3">
      <c r="F836" s="203"/>
      <c r="T836" s="224"/>
    </row>
    <row r="837" spans="6:20" s="44" customFormat="1" ht="15" x14ac:dyDescent="0.3">
      <c r="F837" s="203"/>
      <c r="T837" s="224"/>
    </row>
    <row r="838" spans="6:20" s="44" customFormat="1" ht="15" x14ac:dyDescent="0.3">
      <c r="F838" s="203"/>
      <c r="T838" s="224"/>
    </row>
    <row r="839" spans="6:20" s="44" customFormat="1" ht="15" x14ac:dyDescent="0.3">
      <c r="F839" s="203"/>
      <c r="T839" s="224"/>
    </row>
    <row r="840" spans="6:20" s="44" customFormat="1" ht="15" x14ac:dyDescent="0.3">
      <c r="F840" s="203"/>
      <c r="T840" s="224"/>
    </row>
    <row r="841" spans="6:20" s="44" customFormat="1" ht="15" x14ac:dyDescent="0.3">
      <c r="F841" s="203"/>
      <c r="T841" s="224"/>
    </row>
    <row r="842" spans="6:20" s="44" customFormat="1" ht="15" x14ac:dyDescent="0.3">
      <c r="F842" s="203"/>
      <c r="T842" s="224"/>
    </row>
    <row r="843" spans="6:20" s="44" customFormat="1" ht="15" x14ac:dyDescent="0.3">
      <c r="F843" s="203"/>
      <c r="T843" s="224"/>
    </row>
    <row r="844" spans="6:20" s="44" customFormat="1" ht="15" x14ac:dyDescent="0.3">
      <c r="F844" s="203"/>
      <c r="T844" s="224"/>
    </row>
    <row r="845" spans="6:20" s="44" customFormat="1" ht="15" x14ac:dyDescent="0.3">
      <c r="F845" s="203"/>
      <c r="T845" s="224"/>
    </row>
    <row r="846" spans="6:20" s="44" customFormat="1" ht="15" x14ac:dyDescent="0.3">
      <c r="F846" s="203"/>
      <c r="T846" s="224"/>
    </row>
    <row r="847" spans="6:20" s="44" customFormat="1" ht="15" x14ac:dyDescent="0.3">
      <c r="F847" s="203"/>
      <c r="T847" s="224"/>
    </row>
    <row r="848" spans="6:20" s="44" customFormat="1" ht="15" x14ac:dyDescent="0.3">
      <c r="F848" s="203"/>
      <c r="T848" s="224"/>
    </row>
    <row r="849" spans="6:20" s="44" customFormat="1" ht="15" x14ac:dyDescent="0.3">
      <c r="F849" s="203"/>
      <c r="T849" s="224"/>
    </row>
    <row r="850" spans="6:20" s="44" customFormat="1" ht="15" x14ac:dyDescent="0.3">
      <c r="F850" s="203"/>
      <c r="T850" s="224"/>
    </row>
    <row r="851" spans="6:20" s="44" customFormat="1" ht="15" x14ac:dyDescent="0.3">
      <c r="F851" s="203"/>
      <c r="T851" s="224"/>
    </row>
    <row r="852" spans="6:20" s="44" customFormat="1" ht="15" x14ac:dyDescent="0.3">
      <c r="F852" s="203"/>
      <c r="T852" s="224"/>
    </row>
    <row r="853" spans="6:20" s="44" customFormat="1" ht="15" x14ac:dyDescent="0.3">
      <c r="F853" s="203"/>
      <c r="T853" s="224"/>
    </row>
    <row r="854" spans="6:20" s="44" customFormat="1" ht="15" x14ac:dyDescent="0.3">
      <c r="F854" s="203"/>
      <c r="T854" s="224"/>
    </row>
    <row r="855" spans="6:20" s="44" customFormat="1" ht="15" x14ac:dyDescent="0.3">
      <c r="F855" s="203"/>
      <c r="T855" s="224"/>
    </row>
    <row r="856" spans="6:20" s="44" customFormat="1" ht="15" x14ac:dyDescent="0.3">
      <c r="F856" s="203"/>
      <c r="T856" s="224"/>
    </row>
    <row r="857" spans="6:20" s="44" customFormat="1" ht="15" x14ac:dyDescent="0.3">
      <c r="F857" s="203"/>
      <c r="T857" s="224"/>
    </row>
    <row r="858" spans="6:20" s="44" customFormat="1" ht="15" x14ac:dyDescent="0.3">
      <c r="F858" s="203"/>
      <c r="T858" s="224"/>
    </row>
    <row r="859" spans="6:20" s="44" customFormat="1" ht="15" x14ac:dyDescent="0.3">
      <c r="F859" s="203"/>
      <c r="T859" s="224"/>
    </row>
    <row r="860" spans="6:20" s="44" customFormat="1" ht="15" x14ac:dyDescent="0.3">
      <c r="F860" s="203"/>
      <c r="T860" s="224"/>
    </row>
    <row r="861" spans="6:20" s="44" customFormat="1" ht="15" x14ac:dyDescent="0.3">
      <c r="F861" s="203"/>
      <c r="T861" s="224"/>
    </row>
    <row r="862" spans="6:20" s="44" customFormat="1" ht="15" x14ac:dyDescent="0.3">
      <c r="F862" s="203"/>
      <c r="T862" s="224"/>
    </row>
    <row r="863" spans="6:20" s="44" customFormat="1" ht="15" x14ac:dyDescent="0.3">
      <c r="F863" s="203"/>
      <c r="T863" s="224"/>
    </row>
    <row r="864" spans="6:20" s="44" customFormat="1" ht="15" x14ac:dyDescent="0.3">
      <c r="F864" s="203"/>
      <c r="T864" s="224"/>
    </row>
    <row r="865" spans="6:20" s="44" customFormat="1" ht="15" x14ac:dyDescent="0.3">
      <c r="F865" s="203"/>
      <c r="T865" s="224"/>
    </row>
    <row r="866" spans="6:20" s="44" customFormat="1" ht="15" x14ac:dyDescent="0.3">
      <c r="F866" s="203"/>
      <c r="T866" s="224"/>
    </row>
    <row r="867" spans="6:20" s="44" customFormat="1" ht="15" x14ac:dyDescent="0.3">
      <c r="F867" s="203"/>
      <c r="T867" s="224"/>
    </row>
    <row r="868" spans="6:20" s="44" customFormat="1" ht="15" x14ac:dyDescent="0.3">
      <c r="F868" s="203"/>
      <c r="T868" s="224"/>
    </row>
    <row r="869" spans="6:20" s="44" customFormat="1" ht="15" x14ac:dyDescent="0.3">
      <c r="F869" s="203"/>
      <c r="T869" s="224"/>
    </row>
    <row r="870" spans="6:20" s="44" customFormat="1" ht="15" x14ac:dyDescent="0.3">
      <c r="F870" s="203"/>
      <c r="T870" s="224"/>
    </row>
    <row r="871" spans="6:20" s="44" customFormat="1" ht="15" x14ac:dyDescent="0.3">
      <c r="F871" s="203"/>
      <c r="T871" s="224"/>
    </row>
    <row r="872" spans="6:20" s="44" customFormat="1" ht="15" x14ac:dyDescent="0.3">
      <c r="F872" s="203"/>
      <c r="T872" s="224"/>
    </row>
    <row r="873" spans="6:20" s="44" customFormat="1" ht="15" x14ac:dyDescent="0.3">
      <c r="F873" s="203"/>
      <c r="T873" s="224"/>
    </row>
    <row r="874" spans="6:20" s="44" customFormat="1" ht="15" x14ac:dyDescent="0.3">
      <c r="F874" s="203"/>
      <c r="T874" s="224"/>
    </row>
    <row r="875" spans="6:20" s="44" customFormat="1" ht="15" x14ac:dyDescent="0.3">
      <c r="F875" s="203"/>
      <c r="T875" s="224"/>
    </row>
    <row r="876" spans="6:20" s="44" customFormat="1" ht="15" x14ac:dyDescent="0.3">
      <c r="F876" s="203"/>
      <c r="T876" s="224"/>
    </row>
    <row r="877" spans="6:20" s="44" customFormat="1" ht="15" x14ac:dyDescent="0.3">
      <c r="F877" s="203"/>
      <c r="T877" s="224"/>
    </row>
    <row r="878" spans="6:20" s="44" customFormat="1" ht="15" x14ac:dyDescent="0.3">
      <c r="F878" s="203"/>
      <c r="T878" s="224"/>
    </row>
    <row r="879" spans="6:20" s="44" customFormat="1" ht="15" x14ac:dyDescent="0.3">
      <c r="F879" s="203"/>
      <c r="T879" s="224"/>
    </row>
    <row r="880" spans="6:20" s="44" customFormat="1" ht="15" x14ac:dyDescent="0.3">
      <c r="F880" s="203"/>
      <c r="T880" s="224"/>
    </row>
    <row r="881" spans="6:20" s="44" customFormat="1" ht="15" x14ac:dyDescent="0.3">
      <c r="F881" s="203"/>
      <c r="T881" s="224"/>
    </row>
    <row r="882" spans="6:20" s="44" customFormat="1" ht="15" x14ac:dyDescent="0.3">
      <c r="F882" s="203"/>
      <c r="T882" s="224"/>
    </row>
    <row r="883" spans="6:20" s="44" customFormat="1" ht="15" x14ac:dyDescent="0.3">
      <c r="F883" s="203"/>
      <c r="T883" s="224"/>
    </row>
    <row r="884" spans="6:20" s="44" customFormat="1" ht="15" x14ac:dyDescent="0.3">
      <c r="F884" s="203"/>
      <c r="T884" s="224"/>
    </row>
    <row r="885" spans="6:20" s="44" customFormat="1" ht="15" x14ac:dyDescent="0.3">
      <c r="F885" s="203"/>
      <c r="T885" s="224"/>
    </row>
    <row r="886" spans="6:20" s="44" customFormat="1" ht="15" x14ac:dyDescent="0.3">
      <c r="F886" s="203"/>
      <c r="T886" s="224"/>
    </row>
    <row r="887" spans="6:20" s="44" customFormat="1" ht="15" x14ac:dyDescent="0.3">
      <c r="F887" s="203"/>
      <c r="T887" s="224"/>
    </row>
    <row r="888" spans="6:20" s="44" customFormat="1" ht="15" x14ac:dyDescent="0.3">
      <c r="F888" s="203"/>
      <c r="T888" s="224"/>
    </row>
    <row r="889" spans="6:20" s="44" customFormat="1" ht="15" x14ac:dyDescent="0.3">
      <c r="F889" s="203"/>
      <c r="T889" s="224"/>
    </row>
    <row r="890" spans="6:20" s="44" customFormat="1" ht="15" x14ac:dyDescent="0.3">
      <c r="F890" s="203"/>
      <c r="T890" s="224"/>
    </row>
    <row r="891" spans="6:20" s="44" customFormat="1" ht="15" x14ac:dyDescent="0.3">
      <c r="F891" s="203"/>
      <c r="T891" s="224"/>
    </row>
    <row r="892" spans="6:20" s="44" customFormat="1" ht="15" x14ac:dyDescent="0.3">
      <c r="F892" s="203"/>
      <c r="T892" s="224"/>
    </row>
    <row r="893" spans="6:20" s="44" customFormat="1" ht="15" x14ac:dyDescent="0.3">
      <c r="F893" s="203"/>
      <c r="T893" s="224"/>
    </row>
    <row r="894" spans="6:20" s="44" customFormat="1" ht="15" x14ac:dyDescent="0.3">
      <c r="F894" s="203"/>
      <c r="T894" s="224"/>
    </row>
    <row r="895" spans="6:20" s="44" customFormat="1" ht="15" x14ac:dyDescent="0.3">
      <c r="F895" s="203"/>
      <c r="T895" s="224"/>
    </row>
    <row r="896" spans="6:20" s="44" customFormat="1" ht="15" x14ac:dyDescent="0.3">
      <c r="F896" s="203"/>
      <c r="T896" s="224"/>
    </row>
    <row r="897" spans="6:20" s="44" customFormat="1" ht="15" x14ac:dyDescent="0.3">
      <c r="F897" s="203"/>
      <c r="T897" s="224"/>
    </row>
    <row r="898" spans="6:20" s="44" customFormat="1" ht="15" x14ac:dyDescent="0.3">
      <c r="F898" s="203"/>
      <c r="T898" s="224"/>
    </row>
    <row r="899" spans="6:20" s="44" customFormat="1" ht="15" x14ac:dyDescent="0.3">
      <c r="F899" s="203"/>
      <c r="T899" s="224"/>
    </row>
    <row r="900" spans="6:20" s="44" customFormat="1" ht="15" x14ac:dyDescent="0.3">
      <c r="F900" s="203"/>
      <c r="T900" s="224"/>
    </row>
    <row r="901" spans="6:20" s="44" customFormat="1" ht="15" x14ac:dyDescent="0.3">
      <c r="F901" s="203"/>
      <c r="T901" s="224"/>
    </row>
    <row r="902" spans="6:20" s="44" customFormat="1" ht="15" x14ac:dyDescent="0.3">
      <c r="F902" s="203"/>
      <c r="T902" s="224"/>
    </row>
    <row r="903" spans="6:20" s="44" customFormat="1" ht="15" x14ac:dyDescent="0.3">
      <c r="F903" s="203"/>
      <c r="T903" s="224"/>
    </row>
    <row r="904" spans="6:20" s="44" customFormat="1" ht="15" x14ac:dyDescent="0.3">
      <c r="F904" s="203"/>
      <c r="T904" s="224"/>
    </row>
    <row r="905" spans="6:20" s="44" customFormat="1" ht="15" x14ac:dyDescent="0.3">
      <c r="F905" s="203"/>
      <c r="T905" s="224"/>
    </row>
    <row r="906" spans="6:20" s="44" customFormat="1" ht="15" x14ac:dyDescent="0.3">
      <c r="F906" s="203"/>
      <c r="T906" s="224"/>
    </row>
    <row r="907" spans="6:20" s="44" customFormat="1" ht="15" x14ac:dyDescent="0.3">
      <c r="F907" s="203"/>
      <c r="T907" s="224"/>
    </row>
    <row r="908" spans="6:20" s="44" customFormat="1" ht="15" x14ac:dyDescent="0.3">
      <c r="F908" s="203"/>
      <c r="T908" s="224"/>
    </row>
    <row r="909" spans="6:20" s="44" customFormat="1" ht="15" x14ac:dyDescent="0.3">
      <c r="F909" s="203"/>
      <c r="T909" s="224"/>
    </row>
    <row r="910" spans="6:20" s="44" customFormat="1" ht="15" x14ac:dyDescent="0.3">
      <c r="F910" s="203"/>
      <c r="T910" s="224"/>
    </row>
    <row r="911" spans="6:20" s="44" customFormat="1" ht="15" x14ac:dyDescent="0.3">
      <c r="F911" s="203"/>
      <c r="T911" s="224"/>
    </row>
    <row r="912" spans="6:20" s="44" customFormat="1" ht="15" x14ac:dyDescent="0.3">
      <c r="F912" s="203"/>
      <c r="T912" s="224"/>
    </row>
    <row r="913" spans="6:20" s="44" customFormat="1" ht="15" x14ac:dyDescent="0.3">
      <c r="F913" s="203"/>
      <c r="T913" s="224"/>
    </row>
    <row r="914" spans="6:20" s="44" customFormat="1" ht="15" x14ac:dyDescent="0.3">
      <c r="F914" s="203"/>
      <c r="T914" s="224"/>
    </row>
    <row r="915" spans="6:20" s="44" customFormat="1" ht="15" x14ac:dyDescent="0.3">
      <c r="F915" s="203"/>
      <c r="T915" s="224"/>
    </row>
    <row r="916" spans="6:20" s="44" customFormat="1" ht="15" x14ac:dyDescent="0.3">
      <c r="F916" s="203"/>
      <c r="T916" s="224"/>
    </row>
    <row r="917" spans="6:20" s="44" customFormat="1" ht="15" x14ac:dyDescent="0.3">
      <c r="F917" s="203"/>
      <c r="T917" s="224"/>
    </row>
    <row r="918" spans="6:20" s="44" customFormat="1" ht="15" x14ac:dyDescent="0.3">
      <c r="F918" s="203"/>
      <c r="T918" s="224"/>
    </row>
    <row r="919" spans="6:20" s="44" customFormat="1" ht="15" x14ac:dyDescent="0.3">
      <c r="F919" s="203"/>
      <c r="T919" s="224"/>
    </row>
    <row r="920" spans="6:20" s="44" customFormat="1" ht="15" x14ac:dyDescent="0.3">
      <c r="F920" s="203"/>
      <c r="T920" s="224"/>
    </row>
    <row r="921" spans="6:20" s="44" customFormat="1" ht="15" x14ac:dyDescent="0.3">
      <c r="F921" s="203"/>
      <c r="T921" s="224"/>
    </row>
    <row r="922" spans="6:20" s="44" customFormat="1" ht="15" x14ac:dyDescent="0.3">
      <c r="F922" s="203"/>
      <c r="T922" s="224"/>
    </row>
    <row r="923" spans="6:20" s="44" customFormat="1" ht="15" x14ac:dyDescent="0.3">
      <c r="F923" s="203"/>
      <c r="T923" s="224"/>
    </row>
    <row r="924" spans="6:20" s="44" customFormat="1" ht="15" x14ac:dyDescent="0.3">
      <c r="F924" s="203"/>
      <c r="T924" s="224"/>
    </row>
    <row r="925" spans="6:20" s="44" customFormat="1" ht="15" x14ac:dyDescent="0.3">
      <c r="F925" s="203"/>
      <c r="T925" s="224"/>
    </row>
    <row r="926" spans="6:20" s="44" customFormat="1" ht="15" x14ac:dyDescent="0.3">
      <c r="F926" s="203"/>
      <c r="T926" s="224"/>
    </row>
    <row r="927" spans="6:20" s="44" customFormat="1" ht="15" x14ac:dyDescent="0.3">
      <c r="F927" s="203"/>
      <c r="T927" s="224"/>
    </row>
    <row r="928" spans="6:20" s="44" customFormat="1" ht="15" x14ac:dyDescent="0.3">
      <c r="F928" s="203"/>
      <c r="T928" s="224"/>
    </row>
    <row r="929" spans="6:20" s="44" customFormat="1" ht="15" x14ac:dyDescent="0.3">
      <c r="F929" s="203"/>
      <c r="T929" s="224"/>
    </row>
    <row r="930" spans="6:20" s="44" customFormat="1" ht="15" x14ac:dyDescent="0.3">
      <c r="F930" s="203"/>
      <c r="T930" s="224"/>
    </row>
    <row r="931" spans="6:20" s="44" customFormat="1" ht="15" x14ac:dyDescent="0.3">
      <c r="F931" s="203"/>
      <c r="T931" s="224"/>
    </row>
    <row r="932" spans="6:20" s="44" customFormat="1" ht="15" x14ac:dyDescent="0.3">
      <c r="F932" s="203"/>
      <c r="T932" s="224"/>
    </row>
    <row r="933" spans="6:20" s="44" customFormat="1" ht="15" x14ac:dyDescent="0.3">
      <c r="F933" s="203"/>
      <c r="T933" s="224"/>
    </row>
    <row r="934" spans="6:20" s="44" customFormat="1" ht="15" x14ac:dyDescent="0.3">
      <c r="F934" s="203"/>
      <c r="T934" s="224"/>
    </row>
    <row r="935" spans="6:20" s="44" customFormat="1" ht="15" x14ac:dyDescent="0.3">
      <c r="F935" s="203"/>
      <c r="T935" s="224"/>
    </row>
    <row r="936" spans="6:20" s="44" customFormat="1" ht="15" x14ac:dyDescent="0.3">
      <c r="F936" s="203"/>
      <c r="T936" s="224"/>
    </row>
    <row r="937" spans="6:20" s="44" customFormat="1" ht="15" x14ac:dyDescent="0.3">
      <c r="F937" s="203"/>
      <c r="T937" s="224"/>
    </row>
    <row r="938" spans="6:20" s="44" customFormat="1" ht="15" x14ac:dyDescent="0.3">
      <c r="F938" s="203"/>
      <c r="T938" s="224"/>
    </row>
    <row r="939" spans="6:20" s="44" customFormat="1" ht="15" x14ac:dyDescent="0.3">
      <c r="F939" s="203"/>
      <c r="T939" s="224"/>
    </row>
    <row r="940" spans="6:20" s="44" customFormat="1" ht="15" x14ac:dyDescent="0.3">
      <c r="F940" s="203"/>
      <c r="T940" s="224"/>
    </row>
    <row r="941" spans="6:20" s="44" customFormat="1" ht="15" x14ac:dyDescent="0.3">
      <c r="F941" s="203"/>
      <c r="T941" s="224"/>
    </row>
    <row r="942" spans="6:20" s="44" customFormat="1" ht="15" x14ac:dyDescent="0.3">
      <c r="F942" s="203"/>
      <c r="T942" s="224"/>
    </row>
    <row r="943" spans="6:20" s="44" customFormat="1" ht="15" x14ac:dyDescent="0.3">
      <c r="F943" s="203"/>
      <c r="T943" s="224"/>
    </row>
    <row r="944" spans="6:20" s="44" customFormat="1" ht="15" x14ac:dyDescent="0.3">
      <c r="F944" s="203"/>
      <c r="T944" s="224"/>
    </row>
    <row r="945" spans="6:20" s="44" customFormat="1" ht="15" x14ac:dyDescent="0.3">
      <c r="F945" s="203"/>
      <c r="T945" s="224"/>
    </row>
    <row r="946" spans="6:20" s="44" customFormat="1" ht="15" x14ac:dyDescent="0.3">
      <c r="F946" s="203"/>
      <c r="T946" s="224"/>
    </row>
    <row r="947" spans="6:20" s="44" customFormat="1" ht="15" x14ac:dyDescent="0.3">
      <c r="F947" s="203"/>
      <c r="T947" s="224"/>
    </row>
    <row r="948" spans="6:20" s="44" customFormat="1" ht="15" x14ac:dyDescent="0.3">
      <c r="F948" s="203"/>
      <c r="T948" s="224"/>
    </row>
    <row r="949" spans="6:20" s="44" customFormat="1" ht="15" x14ac:dyDescent="0.3">
      <c r="F949" s="203"/>
      <c r="T949" s="224"/>
    </row>
    <row r="950" spans="6:20" s="44" customFormat="1" ht="15" x14ac:dyDescent="0.3">
      <c r="F950" s="203"/>
      <c r="T950" s="224"/>
    </row>
    <row r="951" spans="6:20" s="44" customFormat="1" ht="15" x14ac:dyDescent="0.3">
      <c r="F951" s="203"/>
      <c r="T951" s="224"/>
    </row>
    <row r="952" spans="6:20" s="44" customFormat="1" ht="15" x14ac:dyDescent="0.3">
      <c r="F952" s="203"/>
      <c r="T952" s="224"/>
    </row>
    <row r="953" spans="6:20" s="44" customFormat="1" ht="15" x14ac:dyDescent="0.3">
      <c r="F953" s="203"/>
      <c r="T953" s="224"/>
    </row>
    <row r="954" spans="6:20" s="44" customFormat="1" ht="15" x14ac:dyDescent="0.3">
      <c r="F954" s="203"/>
      <c r="T954" s="224"/>
    </row>
    <row r="955" spans="6:20" s="44" customFormat="1" ht="15" x14ac:dyDescent="0.3">
      <c r="F955" s="203"/>
      <c r="T955" s="224"/>
    </row>
    <row r="956" spans="6:20" s="44" customFormat="1" ht="15" x14ac:dyDescent="0.3">
      <c r="F956" s="203"/>
      <c r="T956" s="224"/>
    </row>
    <row r="957" spans="6:20" s="44" customFormat="1" ht="15" x14ac:dyDescent="0.3">
      <c r="F957" s="203"/>
      <c r="T957" s="224"/>
    </row>
    <row r="958" spans="6:20" s="44" customFormat="1" ht="15" x14ac:dyDescent="0.3">
      <c r="F958" s="203"/>
      <c r="T958" s="224"/>
    </row>
    <row r="959" spans="6:20" s="44" customFormat="1" ht="15" x14ac:dyDescent="0.3">
      <c r="F959" s="203"/>
      <c r="T959" s="224"/>
    </row>
    <row r="960" spans="6:20" s="44" customFormat="1" ht="15" x14ac:dyDescent="0.3">
      <c r="F960" s="203"/>
      <c r="T960" s="224"/>
    </row>
    <row r="961" spans="6:20" s="44" customFormat="1" ht="15" x14ac:dyDescent="0.3">
      <c r="F961" s="203"/>
      <c r="T961" s="224"/>
    </row>
    <row r="962" spans="6:20" s="44" customFormat="1" ht="15" x14ac:dyDescent="0.3">
      <c r="F962" s="203"/>
      <c r="T962" s="224"/>
    </row>
    <row r="963" spans="6:20" s="44" customFormat="1" ht="15" x14ac:dyDescent="0.3">
      <c r="F963" s="203"/>
      <c r="T963" s="224"/>
    </row>
    <row r="964" spans="6:20" s="44" customFormat="1" ht="15" x14ac:dyDescent="0.3">
      <c r="F964" s="203"/>
      <c r="T964" s="224"/>
    </row>
    <row r="965" spans="6:20" s="44" customFormat="1" ht="15" x14ac:dyDescent="0.3">
      <c r="F965" s="203"/>
      <c r="T965" s="224"/>
    </row>
    <row r="966" spans="6:20" s="44" customFormat="1" ht="15" x14ac:dyDescent="0.3">
      <c r="F966" s="203"/>
      <c r="T966" s="224"/>
    </row>
    <row r="967" spans="6:20" s="44" customFormat="1" ht="15" x14ac:dyDescent="0.3">
      <c r="F967" s="203"/>
      <c r="T967" s="224"/>
    </row>
    <row r="968" spans="6:20" s="44" customFormat="1" ht="15" x14ac:dyDescent="0.3">
      <c r="F968" s="203"/>
      <c r="T968" s="224"/>
    </row>
    <row r="969" spans="6:20" s="44" customFormat="1" ht="15" x14ac:dyDescent="0.3">
      <c r="F969" s="203"/>
      <c r="T969" s="224"/>
    </row>
    <row r="970" spans="6:20" s="44" customFormat="1" ht="15" x14ac:dyDescent="0.3">
      <c r="F970" s="203"/>
      <c r="T970" s="224"/>
    </row>
    <row r="971" spans="6:20" s="44" customFormat="1" ht="15" x14ac:dyDescent="0.3">
      <c r="F971" s="203"/>
      <c r="T971" s="224"/>
    </row>
    <row r="972" spans="6:20" s="44" customFormat="1" ht="15" x14ac:dyDescent="0.3">
      <c r="F972" s="203"/>
      <c r="T972" s="224"/>
    </row>
    <row r="973" spans="6:20" s="44" customFormat="1" ht="15" x14ac:dyDescent="0.3">
      <c r="F973" s="203"/>
      <c r="T973" s="224"/>
    </row>
    <row r="974" spans="6:20" s="44" customFormat="1" ht="15" x14ac:dyDescent="0.3">
      <c r="F974" s="203"/>
      <c r="T974" s="224"/>
    </row>
    <row r="975" spans="6:20" s="44" customFormat="1" ht="15" x14ac:dyDescent="0.3">
      <c r="F975" s="203"/>
      <c r="T975" s="224"/>
    </row>
    <row r="976" spans="6:20" s="44" customFormat="1" ht="15" x14ac:dyDescent="0.3">
      <c r="F976" s="203"/>
      <c r="T976" s="224"/>
    </row>
    <row r="977" spans="6:20" s="44" customFormat="1" ht="15" x14ac:dyDescent="0.3">
      <c r="F977" s="203"/>
      <c r="T977" s="224"/>
    </row>
    <row r="978" spans="6:20" s="44" customFormat="1" ht="15" x14ac:dyDescent="0.3">
      <c r="F978" s="203"/>
      <c r="T978" s="224"/>
    </row>
    <row r="979" spans="6:20" s="44" customFormat="1" ht="15" x14ac:dyDescent="0.3">
      <c r="F979" s="203"/>
      <c r="T979" s="224"/>
    </row>
    <row r="980" spans="6:20" s="44" customFormat="1" ht="15" x14ac:dyDescent="0.3">
      <c r="F980" s="203"/>
      <c r="T980" s="224"/>
    </row>
    <row r="981" spans="6:20" s="44" customFormat="1" ht="15" x14ac:dyDescent="0.3">
      <c r="F981" s="203"/>
      <c r="T981" s="224"/>
    </row>
    <row r="982" spans="6:20" s="44" customFormat="1" ht="15" x14ac:dyDescent="0.3">
      <c r="F982" s="203"/>
      <c r="T982" s="224"/>
    </row>
    <row r="983" spans="6:20" s="44" customFormat="1" ht="15" x14ac:dyDescent="0.3">
      <c r="F983" s="203"/>
      <c r="T983" s="224"/>
    </row>
    <row r="984" spans="6:20" s="44" customFormat="1" ht="15" x14ac:dyDescent="0.3">
      <c r="F984" s="203"/>
      <c r="T984" s="224"/>
    </row>
    <row r="985" spans="6:20" s="44" customFormat="1" ht="15" x14ac:dyDescent="0.3">
      <c r="F985" s="203"/>
      <c r="T985" s="224"/>
    </row>
    <row r="986" spans="6:20" s="44" customFormat="1" ht="15" x14ac:dyDescent="0.3">
      <c r="F986" s="203"/>
      <c r="T986" s="224"/>
    </row>
    <row r="987" spans="6:20" s="44" customFormat="1" ht="15" x14ac:dyDescent="0.3">
      <c r="F987" s="203"/>
      <c r="T987" s="224"/>
    </row>
    <row r="988" spans="6:20" s="44" customFormat="1" ht="15" x14ac:dyDescent="0.3">
      <c r="F988" s="203"/>
      <c r="T988" s="224"/>
    </row>
    <row r="989" spans="6:20" s="44" customFormat="1" ht="15" x14ac:dyDescent="0.3">
      <c r="F989" s="203"/>
      <c r="T989" s="224"/>
    </row>
    <row r="990" spans="6:20" s="44" customFormat="1" ht="15" x14ac:dyDescent="0.3">
      <c r="F990" s="203"/>
      <c r="T990" s="224"/>
    </row>
    <row r="991" spans="6:20" s="44" customFormat="1" ht="15" x14ac:dyDescent="0.3">
      <c r="F991" s="203"/>
      <c r="T991" s="224"/>
    </row>
    <row r="992" spans="6:20" s="44" customFormat="1" ht="15" x14ac:dyDescent="0.3">
      <c r="F992" s="203"/>
      <c r="T992" s="224"/>
    </row>
    <row r="993" spans="6:20" s="44" customFormat="1" ht="15" x14ac:dyDescent="0.3">
      <c r="F993" s="203"/>
      <c r="T993" s="224"/>
    </row>
    <row r="994" spans="6:20" s="44" customFormat="1" ht="15" x14ac:dyDescent="0.3">
      <c r="F994" s="203"/>
      <c r="T994" s="224"/>
    </row>
    <row r="995" spans="6:20" s="44" customFormat="1" ht="15" x14ac:dyDescent="0.3">
      <c r="F995" s="203"/>
      <c r="T995" s="224"/>
    </row>
    <row r="996" spans="6:20" s="44" customFormat="1" ht="15" x14ac:dyDescent="0.3">
      <c r="F996" s="203"/>
      <c r="T996" s="224"/>
    </row>
    <row r="997" spans="6:20" s="44" customFormat="1" ht="15" x14ac:dyDescent="0.3">
      <c r="F997" s="203"/>
      <c r="T997" s="224"/>
    </row>
    <row r="998" spans="6:20" s="44" customFormat="1" ht="15" x14ac:dyDescent="0.3">
      <c r="F998" s="203"/>
      <c r="T998" s="224"/>
    </row>
    <row r="999" spans="6:20" s="44" customFormat="1" ht="15" x14ac:dyDescent="0.3">
      <c r="F999" s="203"/>
      <c r="T999" s="224"/>
    </row>
    <row r="1000" spans="6:20" s="44" customFormat="1" ht="15" x14ac:dyDescent="0.3">
      <c r="F1000" s="203"/>
      <c r="T1000" s="224"/>
    </row>
    <row r="1001" spans="6:20" s="44" customFormat="1" ht="15" x14ac:dyDescent="0.3">
      <c r="F1001" s="203"/>
      <c r="T1001" s="224"/>
    </row>
    <row r="1002" spans="6:20" s="44" customFormat="1" ht="15" x14ac:dyDescent="0.3">
      <c r="F1002" s="203"/>
      <c r="T1002" s="224"/>
    </row>
    <row r="1003" spans="6:20" s="44" customFormat="1" ht="15" x14ac:dyDescent="0.3">
      <c r="F1003" s="203"/>
      <c r="T1003" s="224"/>
    </row>
    <row r="1004" spans="6:20" s="44" customFormat="1" ht="15" x14ac:dyDescent="0.3">
      <c r="F1004" s="203"/>
      <c r="T1004" s="224"/>
    </row>
    <row r="1005" spans="6:20" s="44" customFormat="1" ht="15" x14ac:dyDescent="0.3">
      <c r="F1005" s="203"/>
      <c r="T1005" s="224"/>
    </row>
    <row r="1006" spans="6:20" s="44" customFormat="1" ht="15" x14ac:dyDescent="0.3">
      <c r="F1006" s="203"/>
      <c r="T1006" s="224"/>
    </row>
    <row r="1007" spans="6:20" s="44" customFormat="1" ht="15" x14ac:dyDescent="0.3">
      <c r="F1007" s="203"/>
      <c r="T1007" s="224"/>
    </row>
    <row r="1008" spans="6:20" s="44" customFormat="1" ht="15" x14ac:dyDescent="0.3">
      <c r="F1008" s="203"/>
      <c r="T1008" s="224"/>
    </row>
    <row r="1009" spans="6:20" s="44" customFormat="1" ht="15" x14ac:dyDescent="0.3">
      <c r="F1009" s="203"/>
      <c r="T1009" s="224"/>
    </row>
    <row r="1010" spans="6:20" s="44" customFormat="1" ht="15" x14ac:dyDescent="0.3">
      <c r="F1010" s="203"/>
      <c r="T1010" s="224"/>
    </row>
    <row r="1011" spans="6:20" s="44" customFormat="1" ht="15" x14ac:dyDescent="0.3">
      <c r="F1011" s="203"/>
      <c r="T1011" s="224"/>
    </row>
    <row r="1012" spans="6:20" s="44" customFormat="1" ht="15" x14ac:dyDescent="0.3">
      <c r="F1012" s="203"/>
      <c r="T1012" s="224"/>
    </row>
    <row r="1013" spans="6:20" s="44" customFormat="1" ht="15" x14ac:dyDescent="0.3">
      <c r="F1013" s="203"/>
      <c r="T1013" s="224"/>
    </row>
    <row r="1014" spans="6:20" s="44" customFormat="1" ht="15" x14ac:dyDescent="0.3">
      <c r="F1014" s="203"/>
      <c r="T1014" s="224"/>
    </row>
    <row r="1015" spans="6:20" s="44" customFormat="1" ht="15" x14ac:dyDescent="0.3">
      <c r="F1015" s="203"/>
      <c r="T1015" s="224"/>
    </row>
    <row r="1016" spans="6:20" s="44" customFormat="1" ht="15" x14ac:dyDescent="0.3">
      <c r="F1016" s="203"/>
      <c r="T1016" s="224"/>
    </row>
    <row r="1017" spans="6:20" s="44" customFormat="1" ht="15" x14ac:dyDescent="0.3">
      <c r="F1017" s="203"/>
      <c r="T1017" s="224"/>
    </row>
    <row r="1018" spans="6:20" s="44" customFormat="1" ht="15" x14ac:dyDescent="0.3">
      <c r="F1018" s="203"/>
      <c r="T1018" s="224"/>
    </row>
    <row r="1019" spans="6:20" s="44" customFormat="1" ht="15" x14ac:dyDescent="0.3">
      <c r="F1019" s="203"/>
      <c r="T1019" s="224"/>
    </row>
    <row r="1020" spans="6:20" s="44" customFormat="1" ht="15" x14ac:dyDescent="0.3">
      <c r="F1020" s="203"/>
      <c r="T1020" s="224"/>
    </row>
    <row r="1021" spans="6:20" s="44" customFormat="1" ht="15" x14ac:dyDescent="0.3">
      <c r="F1021" s="203"/>
      <c r="T1021" s="224"/>
    </row>
    <row r="1022" spans="6:20" s="44" customFormat="1" ht="15" x14ac:dyDescent="0.3">
      <c r="F1022" s="203"/>
      <c r="T1022" s="224"/>
    </row>
    <row r="1023" spans="6:20" s="44" customFormat="1" ht="15" x14ac:dyDescent="0.3">
      <c r="F1023" s="203"/>
      <c r="T1023" s="224"/>
    </row>
    <row r="1024" spans="6:20" s="44" customFormat="1" ht="15" x14ac:dyDescent="0.3">
      <c r="F1024" s="203"/>
      <c r="T1024" s="224"/>
    </row>
    <row r="1025" spans="6:20" s="44" customFormat="1" ht="15" x14ac:dyDescent="0.3">
      <c r="F1025" s="203"/>
      <c r="T1025" s="224"/>
    </row>
    <row r="1026" spans="6:20" s="44" customFormat="1" ht="15" x14ac:dyDescent="0.3">
      <c r="F1026" s="203"/>
      <c r="T1026" s="224"/>
    </row>
    <row r="1027" spans="6:20" s="44" customFormat="1" ht="15" x14ac:dyDescent="0.3">
      <c r="F1027" s="203"/>
      <c r="T1027" s="224"/>
    </row>
    <row r="1028" spans="6:20" s="44" customFormat="1" ht="15" x14ac:dyDescent="0.3">
      <c r="F1028" s="203"/>
      <c r="T1028" s="224"/>
    </row>
    <row r="1029" spans="6:20" s="44" customFormat="1" ht="15" x14ac:dyDescent="0.3">
      <c r="F1029" s="203"/>
      <c r="T1029" s="224"/>
    </row>
    <row r="1030" spans="6:20" s="44" customFormat="1" ht="15" x14ac:dyDescent="0.3">
      <c r="F1030" s="203"/>
      <c r="T1030" s="224"/>
    </row>
    <row r="1031" spans="6:20" s="44" customFormat="1" ht="15" x14ac:dyDescent="0.3">
      <c r="F1031" s="203"/>
      <c r="T1031" s="224"/>
    </row>
    <row r="1032" spans="6:20" s="44" customFormat="1" ht="15" x14ac:dyDescent="0.3">
      <c r="F1032" s="203"/>
      <c r="T1032" s="224"/>
    </row>
    <row r="1033" spans="6:20" s="44" customFormat="1" ht="15" x14ac:dyDescent="0.3">
      <c r="F1033" s="203"/>
      <c r="T1033" s="224"/>
    </row>
    <row r="1034" spans="6:20" s="44" customFormat="1" ht="15" x14ac:dyDescent="0.3">
      <c r="F1034" s="203"/>
      <c r="T1034" s="224"/>
    </row>
    <row r="1035" spans="6:20" s="44" customFormat="1" ht="15" x14ac:dyDescent="0.3">
      <c r="F1035" s="203"/>
      <c r="T1035" s="224"/>
    </row>
    <row r="1036" spans="6:20" s="44" customFormat="1" ht="15" x14ac:dyDescent="0.3">
      <c r="F1036" s="203"/>
      <c r="T1036" s="224"/>
    </row>
    <row r="1037" spans="6:20" s="44" customFormat="1" ht="15" x14ac:dyDescent="0.3">
      <c r="F1037" s="203"/>
      <c r="T1037" s="224"/>
    </row>
    <row r="1038" spans="6:20" s="44" customFormat="1" ht="15" x14ac:dyDescent="0.3">
      <c r="F1038" s="203"/>
      <c r="T1038" s="224"/>
    </row>
    <row r="1039" spans="6:20" s="44" customFormat="1" ht="15" x14ac:dyDescent="0.3">
      <c r="F1039" s="203"/>
      <c r="T1039" s="224"/>
    </row>
    <row r="1040" spans="6:20" s="44" customFormat="1" ht="15" x14ac:dyDescent="0.3">
      <c r="F1040" s="203"/>
      <c r="T1040" s="224"/>
    </row>
    <row r="1041" spans="6:20" s="44" customFormat="1" ht="15" x14ac:dyDescent="0.3">
      <c r="F1041" s="203"/>
      <c r="T1041" s="224"/>
    </row>
    <row r="1042" spans="6:20" s="44" customFormat="1" ht="15" x14ac:dyDescent="0.3">
      <c r="F1042" s="203"/>
      <c r="T1042" s="224"/>
    </row>
    <row r="1043" spans="6:20" s="44" customFormat="1" ht="15" x14ac:dyDescent="0.3">
      <c r="F1043" s="203"/>
      <c r="T1043" s="224"/>
    </row>
    <row r="1044" spans="6:20" s="44" customFormat="1" ht="15" x14ac:dyDescent="0.3">
      <c r="F1044" s="203"/>
      <c r="T1044" s="224"/>
    </row>
    <row r="1045" spans="6:20" s="44" customFormat="1" ht="15" x14ac:dyDescent="0.3">
      <c r="F1045" s="203"/>
      <c r="T1045" s="224"/>
    </row>
    <row r="1046" spans="6:20" s="44" customFormat="1" ht="15" x14ac:dyDescent="0.3">
      <c r="F1046" s="203"/>
      <c r="T1046" s="224"/>
    </row>
    <row r="1047" spans="6:20" s="44" customFormat="1" ht="15" x14ac:dyDescent="0.3">
      <c r="F1047" s="203"/>
      <c r="T1047" s="224"/>
    </row>
    <row r="1048" spans="6:20" s="44" customFormat="1" ht="15" x14ac:dyDescent="0.3">
      <c r="F1048" s="203"/>
      <c r="T1048" s="224"/>
    </row>
    <row r="1049" spans="6:20" s="44" customFormat="1" ht="15" x14ac:dyDescent="0.3">
      <c r="F1049" s="203"/>
      <c r="T1049" s="224"/>
    </row>
  </sheetData>
  <sheetProtection selectLockedCells="1"/>
  <conditionalFormatting sqref="F3:F4">
    <cfRule type="expression" dxfId="0" priority="15">
      <formula>$F$2=$V$2</formula>
    </cfRule>
  </conditionalFormatting>
  <dataValidations count="1">
    <dataValidation type="list" allowBlank="1" showInputMessage="1" showErrorMessage="1" sqref="F2">
      <formula1>$V$2:$W$2</formula1>
    </dataValidation>
  </dataValidations>
  <pageMargins left="0.7" right="0.7" top="0.75" bottom="0.75" header="0.3" footer="0.3"/>
  <pageSetup paperSize="9" orientation="portrait" horizontalDpi="4294967293" r:id="rId1"/>
  <ignoredErrors>
    <ignoredError sqref="F99:O138" unlockedFormula="1"/>
    <ignoredError sqref="Q9:Q140"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996"/>
  <sheetViews>
    <sheetView showRowColHeaders="0" zoomScale="85" zoomScaleNormal="85" workbookViewId="0">
      <selection activeCell="Q9" sqref="Q9"/>
    </sheetView>
  </sheetViews>
  <sheetFormatPr defaultRowHeight="16.5" x14ac:dyDescent="0.3"/>
  <cols>
    <col min="1" max="2" width="3.28515625" style="180" customWidth="1"/>
    <col min="3" max="3" width="21.28515625" style="181" customWidth="1"/>
    <col min="4" max="4" width="15.5703125" style="182" bestFit="1" customWidth="1"/>
    <col min="5" max="5" width="14.42578125" style="182" customWidth="1"/>
    <col min="6" max="6" width="3.85546875" style="182" customWidth="1"/>
    <col min="7" max="7" width="14.7109375" style="183" customWidth="1"/>
    <col min="8" max="8" width="2" style="182" customWidth="1"/>
    <col min="9" max="18" width="12.7109375" style="183" customWidth="1"/>
    <col min="19" max="19" width="2.7109375" style="184" customWidth="1"/>
    <col min="20" max="20" width="11" style="180" customWidth="1"/>
    <col min="21" max="21" width="16" style="180" customWidth="1"/>
    <col min="22" max="22" width="19" style="180" customWidth="1"/>
    <col min="23" max="90" width="63" style="180" customWidth="1"/>
  </cols>
  <sheetData>
    <row r="1" spans="1:90" ht="42" customHeight="1" x14ac:dyDescent="0.3"/>
    <row r="2" spans="1:90" ht="9.75" customHeight="1" thickBot="1" x14ac:dyDescent="0.35">
      <c r="B2" s="44"/>
      <c r="C2" s="44"/>
      <c r="D2" s="44"/>
      <c r="E2" s="44"/>
      <c r="F2" s="44"/>
      <c r="G2" s="44"/>
      <c r="H2" s="44"/>
      <c r="I2" s="44"/>
      <c r="J2" s="44"/>
      <c r="K2" s="44"/>
      <c r="L2" s="44"/>
      <c r="M2" s="44"/>
      <c r="N2" s="44"/>
      <c r="O2" s="44"/>
      <c r="P2" s="44"/>
      <c r="Q2" s="44"/>
      <c r="R2" s="44"/>
      <c r="S2" s="44"/>
    </row>
    <row r="3" spans="1:90" s="177" customFormat="1" ht="18.75" thickBot="1" x14ac:dyDescent="0.35">
      <c r="A3" s="185"/>
      <c r="B3" s="44"/>
      <c r="C3" s="195" t="s">
        <v>33</v>
      </c>
      <c r="D3" s="51" t="str">
        <f>D28</f>
        <v>Aantal leerlingen</v>
      </c>
      <c r="E3" s="51"/>
      <c r="F3" s="44"/>
      <c r="G3" s="196">
        <f t="shared" ref="G3:R3" si="0">G31+G20+G10+G41+G51+G61+G71+G81+G402+G392+G382+G372+G362+G352+G342+G332+G322+G312+G302+G292+G282+G272+G262+G252+G242+G232+G222+G212+G202+G192+G182+G172+G162+G152+G142+G132+G122+G112+G102+G91</f>
        <v>232</v>
      </c>
      <c r="H3" s="44"/>
      <c r="I3" s="196">
        <f t="shared" si="0"/>
        <v>230</v>
      </c>
      <c r="J3" s="196">
        <f t="shared" si="0"/>
        <v>229</v>
      </c>
      <c r="K3" s="196">
        <f t="shared" si="0"/>
        <v>225</v>
      </c>
      <c r="L3" s="196">
        <f t="shared" si="0"/>
        <v>219</v>
      </c>
      <c r="M3" s="196">
        <f t="shared" si="0"/>
        <v>213</v>
      </c>
      <c r="N3" s="196">
        <f t="shared" si="0"/>
        <v>212</v>
      </c>
      <c r="O3" s="196">
        <f t="shared" si="0"/>
        <v>212</v>
      </c>
      <c r="P3" s="196">
        <f t="shared" si="0"/>
        <v>214</v>
      </c>
      <c r="Q3" s="196">
        <f t="shared" si="0"/>
        <v>214</v>
      </c>
      <c r="R3" s="196">
        <f t="shared" si="0"/>
        <v>214</v>
      </c>
      <c r="S3" s="44"/>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row>
    <row r="4" spans="1:90" ht="9.75" customHeight="1" x14ac:dyDescent="0.3">
      <c r="B4" s="44"/>
      <c r="C4" s="44"/>
      <c r="D4" s="44"/>
      <c r="E4" s="44"/>
      <c r="F4" s="44"/>
      <c r="G4" s="44"/>
      <c r="H4" s="44"/>
      <c r="I4" s="44"/>
      <c r="J4" s="44"/>
      <c r="K4" s="44"/>
      <c r="L4" s="44"/>
      <c r="M4" s="44"/>
      <c r="N4" s="44"/>
      <c r="O4" s="44"/>
      <c r="P4" s="44"/>
      <c r="Q4" s="44"/>
      <c r="R4" s="44"/>
      <c r="S4" s="44"/>
    </row>
    <row r="5" spans="1:90" ht="7.5" customHeight="1" x14ac:dyDescent="0.3"/>
    <row r="6" spans="1:90" thickBot="1" x14ac:dyDescent="0.35">
      <c r="B6" s="44"/>
      <c r="C6" s="44"/>
      <c r="D6" s="44"/>
      <c r="E6" s="44"/>
      <c r="F6" s="44"/>
      <c r="G6" s="44"/>
      <c r="H6" s="44"/>
      <c r="I6" s="44"/>
      <c r="J6" s="44"/>
      <c r="K6" s="44"/>
      <c r="L6" s="44"/>
      <c r="M6" s="44"/>
      <c r="N6" s="44"/>
      <c r="O6" s="44"/>
      <c r="P6" s="44"/>
      <c r="Q6" s="44"/>
      <c r="R6" s="44"/>
      <c r="S6" s="44"/>
    </row>
    <row r="7" spans="1:90" s="177" customFormat="1" ht="18.75" thickBot="1" x14ac:dyDescent="0.35">
      <c r="A7" s="185"/>
      <c r="B7" s="44"/>
      <c r="C7" s="195" t="str">
        <f>'Invulblad - Onderhoudskosten'!B9</f>
        <v>De Groene Vlinder</v>
      </c>
      <c r="D7" s="51" t="s">
        <v>82</v>
      </c>
      <c r="E7" s="51"/>
      <c r="F7" s="44"/>
      <c r="G7" s="194">
        <f>'Resultaat per school'!I7</f>
        <v>41548</v>
      </c>
      <c r="H7" s="44"/>
      <c r="I7" s="3">
        <v>2015</v>
      </c>
      <c r="J7" s="3">
        <f>I7+1</f>
        <v>2016</v>
      </c>
      <c r="K7" s="3">
        <f t="shared" ref="K7:R7" si="1">J7+1</f>
        <v>2017</v>
      </c>
      <c r="L7" s="3">
        <f t="shared" si="1"/>
        <v>2018</v>
      </c>
      <c r="M7" s="3">
        <f t="shared" si="1"/>
        <v>2019</v>
      </c>
      <c r="N7" s="3">
        <f t="shared" si="1"/>
        <v>2020</v>
      </c>
      <c r="O7" s="3">
        <f t="shared" si="1"/>
        <v>2021</v>
      </c>
      <c r="P7" s="3">
        <f t="shared" si="1"/>
        <v>2022</v>
      </c>
      <c r="Q7" s="3">
        <f t="shared" si="1"/>
        <v>2023</v>
      </c>
      <c r="R7" s="3">
        <f t="shared" si="1"/>
        <v>2024</v>
      </c>
      <c r="S7" s="44"/>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row>
    <row r="8" spans="1:90" ht="15.75" x14ac:dyDescent="0.3">
      <c r="B8" s="44"/>
      <c r="C8" s="33"/>
      <c r="D8" s="33" t="s">
        <v>1</v>
      </c>
      <c r="E8" s="33"/>
      <c r="F8" s="44"/>
      <c r="G8" s="178">
        <v>121</v>
      </c>
      <c r="H8" s="44"/>
      <c r="I8" s="178">
        <v>120</v>
      </c>
      <c r="J8" s="178">
        <v>119</v>
      </c>
      <c r="K8" s="178">
        <v>117</v>
      </c>
      <c r="L8" s="178">
        <v>115</v>
      </c>
      <c r="M8" s="178">
        <v>111</v>
      </c>
      <c r="N8" s="178">
        <v>111</v>
      </c>
      <c r="O8" s="178">
        <v>112</v>
      </c>
      <c r="P8" s="178">
        <v>113</v>
      </c>
      <c r="Q8" s="178">
        <v>113</v>
      </c>
      <c r="R8" s="178">
        <v>112</v>
      </c>
      <c r="S8" s="44"/>
    </row>
    <row r="9" spans="1:90" ht="15.75" x14ac:dyDescent="0.3">
      <c r="B9" s="44"/>
      <c r="C9" s="33"/>
      <c r="D9" s="33" t="s">
        <v>2</v>
      </c>
      <c r="E9" s="33"/>
      <c r="F9" s="44"/>
      <c r="G9" s="178">
        <v>111</v>
      </c>
      <c r="H9" s="44"/>
      <c r="I9" s="178">
        <v>110</v>
      </c>
      <c r="J9" s="178">
        <v>110</v>
      </c>
      <c r="K9" s="178">
        <v>108</v>
      </c>
      <c r="L9" s="178">
        <v>104</v>
      </c>
      <c r="M9" s="178">
        <v>102</v>
      </c>
      <c r="N9" s="178">
        <v>101</v>
      </c>
      <c r="O9" s="178">
        <v>100</v>
      </c>
      <c r="P9" s="178">
        <v>101</v>
      </c>
      <c r="Q9" s="178">
        <v>101</v>
      </c>
      <c r="R9" s="178">
        <v>102</v>
      </c>
      <c r="S9" s="44"/>
    </row>
    <row r="10" spans="1:90" ht="15.75" x14ac:dyDescent="0.3">
      <c r="B10" s="44"/>
      <c r="C10" s="33"/>
      <c r="D10" s="51" t="s">
        <v>3</v>
      </c>
      <c r="E10" s="51"/>
      <c r="F10" s="44"/>
      <c r="G10" s="52">
        <f>G9+G8</f>
        <v>232</v>
      </c>
      <c r="H10" s="44"/>
      <c r="I10" s="52">
        <f t="shared" ref="I10:R10" si="2">I9+I8</f>
        <v>230</v>
      </c>
      <c r="J10" s="52">
        <f t="shared" si="2"/>
        <v>229</v>
      </c>
      <c r="K10" s="52">
        <f t="shared" si="2"/>
        <v>225</v>
      </c>
      <c r="L10" s="52">
        <f t="shared" si="2"/>
        <v>219</v>
      </c>
      <c r="M10" s="52">
        <f t="shared" si="2"/>
        <v>213</v>
      </c>
      <c r="N10" s="52">
        <f t="shared" si="2"/>
        <v>212</v>
      </c>
      <c r="O10" s="52">
        <f t="shared" si="2"/>
        <v>212</v>
      </c>
      <c r="P10" s="52">
        <f t="shared" si="2"/>
        <v>214</v>
      </c>
      <c r="Q10" s="52">
        <f t="shared" si="2"/>
        <v>214</v>
      </c>
      <c r="R10" s="52">
        <f t="shared" si="2"/>
        <v>214</v>
      </c>
      <c r="S10" s="44"/>
    </row>
    <row r="11" spans="1:90" ht="15.75" x14ac:dyDescent="0.3">
      <c r="B11" s="44"/>
      <c r="C11" s="33"/>
      <c r="D11" s="56" t="s">
        <v>84</v>
      </c>
      <c r="E11" s="56"/>
      <c r="F11" s="44"/>
      <c r="G11" s="178">
        <v>4</v>
      </c>
      <c r="H11" s="44"/>
      <c r="I11" s="178">
        <v>4</v>
      </c>
      <c r="J11" s="178">
        <v>4</v>
      </c>
      <c r="K11" s="178">
        <v>4</v>
      </c>
      <c r="L11" s="178">
        <v>4</v>
      </c>
      <c r="M11" s="178">
        <v>4</v>
      </c>
      <c r="N11" s="178">
        <v>4</v>
      </c>
      <c r="O11" s="178">
        <v>4</v>
      </c>
      <c r="P11" s="178">
        <v>3</v>
      </c>
      <c r="Q11" s="178">
        <v>3</v>
      </c>
      <c r="R11" s="178">
        <v>3</v>
      </c>
      <c r="S11" s="44"/>
    </row>
    <row r="12" spans="1:90" ht="15.75" x14ac:dyDescent="0.3">
      <c r="B12" s="44"/>
      <c r="C12" s="33"/>
      <c r="D12" s="56" t="s">
        <v>85</v>
      </c>
      <c r="E12" s="56"/>
      <c r="F12" s="44"/>
      <c r="G12" s="178">
        <v>2</v>
      </c>
      <c r="H12" s="44"/>
      <c r="I12" s="178">
        <v>2</v>
      </c>
      <c r="J12" s="178">
        <v>2</v>
      </c>
      <c r="K12" s="178">
        <v>2</v>
      </c>
      <c r="L12" s="178">
        <v>2</v>
      </c>
      <c r="M12" s="178">
        <v>2</v>
      </c>
      <c r="N12" s="178">
        <v>2</v>
      </c>
      <c r="O12" s="178">
        <v>2</v>
      </c>
      <c r="P12" s="178">
        <v>2</v>
      </c>
      <c r="Q12" s="178">
        <v>2</v>
      </c>
      <c r="R12" s="178">
        <v>2</v>
      </c>
      <c r="S12" s="44"/>
    </row>
    <row r="13" spans="1:90" hidden="1" x14ac:dyDescent="0.3">
      <c r="B13" s="182"/>
      <c r="D13" s="182" t="s">
        <v>83</v>
      </c>
      <c r="G13" s="188">
        <f>(G11*0.3)+(G12*1.2)</f>
        <v>3.5999999999999996</v>
      </c>
      <c r="I13" s="188">
        <f t="shared" ref="I13:R13" si="3">(I11*0.3)+(I12*1.2)</f>
        <v>3.5999999999999996</v>
      </c>
      <c r="J13" s="188">
        <f t="shared" si="3"/>
        <v>3.5999999999999996</v>
      </c>
      <c r="K13" s="188">
        <f t="shared" si="3"/>
        <v>3.5999999999999996</v>
      </c>
      <c r="L13" s="188">
        <f t="shared" si="3"/>
        <v>3.5999999999999996</v>
      </c>
      <c r="M13" s="188">
        <f t="shared" si="3"/>
        <v>3.5999999999999996</v>
      </c>
      <c r="N13" s="188">
        <f t="shared" si="3"/>
        <v>3.5999999999999996</v>
      </c>
      <c r="O13" s="188">
        <f t="shared" si="3"/>
        <v>3.5999999999999996</v>
      </c>
      <c r="P13" s="188">
        <f t="shared" si="3"/>
        <v>3.3</v>
      </c>
      <c r="Q13" s="188">
        <f t="shared" si="3"/>
        <v>3.3</v>
      </c>
      <c r="R13" s="188">
        <f t="shared" si="3"/>
        <v>3.3</v>
      </c>
    </row>
    <row r="14" spans="1:90" hidden="1" x14ac:dyDescent="0.3">
      <c r="B14" s="182"/>
      <c r="D14" s="182" t="s">
        <v>86</v>
      </c>
      <c r="G14" s="188">
        <f>ROUND(IF(G15&lt;(G10*0.8),G15,(0.8*G10)),0)</f>
        <v>0</v>
      </c>
      <c r="I14" s="188">
        <f>ROUND(IF(I15&lt;(I10*0.8),I15,(0.8*I10)),0)</f>
        <v>0</v>
      </c>
      <c r="J14" s="188">
        <f>ROUND(IF(J15&lt;(J10*0.8),J15,(0.8*J10)),0)</f>
        <v>0</v>
      </c>
      <c r="K14" s="188">
        <f t="shared" ref="K14:R14" si="4">ROUND(IF(K15&lt;(K10*0.8),K15,(0.8*K10)),0)</f>
        <v>0</v>
      </c>
      <c r="L14" s="188">
        <f t="shared" si="4"/>
        <v>0</v>
      </c>
      <c r="M14" s="188">
        <f t="shared" si="4"/>
        <v>0</v>
      </c>
      <c r="N14" s="188">
        <f t="shared" si="4"/>
        <v>0</v>
      </c>
      <c r="O14" s="188">
        <f t="shared" si="4"/>
        <v>0</v>
      </c>
      <c r="P14" s="188">
        <f t="shared" si="4"/>
        <v>0</v>
      </c>
      <c r="Q14" s="188">
        <f t="shared" si="4"/>
        <v>0</v>
      </c>
      <c r="R14" s="188">
        <f t="shared" si="4"/>
        <v>0</v>
      </c>
    </row>
    <row r="15" spans="1:90" hidden="1" x14ac:dyDescent="0.3">
      <c r="B15" s="182"/>
      <c r="D15" s="182" t="s">
        <v>87</v>
      </c>
      <c r="G15" s="183">
        <f>IF((ROUND(IF(G13-(6%*G10)&lt;0,0,(G13-(6%*G10))),0))&lt;(0),(0),((ROUND(IF(G13-(6%*G10)&lt;0,0,(G13-(6%*G10))),0))))</f>
        <v>0</v>
      </c>
      <c r="I15" s="183">
        <f t="shared" ref="I15:R15" si="5">IF((ROUND(IF(I13-(6%*I10)&lt;0,0,(I13-(6%*I10))),0))&lt;(0),(0),((ROUND(IF(I13-(6%*I10)&lt;0,0,(I13-(6%*I10))),0))))</f>
        <v>0</v>
      </c>
      <c r="J15" s="183">
        <f t="shared" si="5"/>
        <v>0</v>
      </c>
      <c r="K15" s="183">
        <f t="shared" si="5"/>
        <v>0</v>
      </c>
      <c r="L15" s="183">
        <f t="shared" si="5"/>
        <v>0</v>
      </c>
      <c r="M15" s="183">
        <f t="shared" si="5"/>
        <v>0</v>
      </c>
      <c r="N15" s="183">
        <f t="shared" si="5"/>
        <v>0</v>
      </c>
      <c r="O15" s="183">
        <f t="shared" si="5"/>
        <v>0</v>
      </c>
      <c r="P15" s="183">
        <f t="shared" si="5"/>
        <v>0</v>
      </c>
      <c r="Q15" s="183">
        <f t="shared" si="5"/>
        <v>0</v>
      </c>
      <c r="R15" s="183">
        <f t="shared" si="5"/>
        <v>0</v>
      </c>
    </row>
    <row r="16" spans="1:90" thickBot="1" x14ac:dyDescent="0.35">
      <c r="B16" s="44"/>
      <c r="C16" s="44"/>
      <c r="D16" s="44"/>
      <c r="E16" s="44"/>
      <c r="F16" s="44"/>
      <c r="G16" s="44"/>
      <c r="H16" s="44"/>
      <c r="I16" s="44"/>
      <c r="J16" s="44"/>
      <c r="K16" s="44"/>
      <c r="L16" s="44"/>
      <c r="M16" s="44"/>
      <c r="N16" s="44"/>
      <c r="O16" s="44"/>
      <c r="P16" s="44"/>
      <c r="Q16" s="44"/>
      <c r="R16" s="44"/>
      <c r="S16" s="44"/>
    </row>
    <row r="17" spans="1:90" s="177" customFormat="1" ht="18.75" thickBot="1" x14ac:dyDescent="0.35">
      <c r="A17" s="185"/>
      <c r="B17" s="44"/>
      <c r="C17" s="195" t="str">
        <f>'Invulblad - Onderhoudskosten'!B10</f>
        <v>School 2</v>
      </c>
      <c r="D17" s="51" t="str">
        <f>D7</f>
        <v>Aantal leerlingen</v>
      </c>
      <c r="E17" s="51"/>
      <c r="F17" s="44"/>
      <c r="G17" s="194">
        <f>G7</f>
        <v>41548</v>
      </c>
      <c r="H17" s="44"/>
      <c r="I17" s="3">
        <f t="shared" ref="I17:R17" si="6">I7</f>
        <v>2015</v>
      </c>
      <c r="J17" s="3">
        <f t="shared" si="6"/>
        <v>2016</v>
      </c>
      <c r="K17" s="3">
        <f t="shared" si="6"/>
        <v>2017</v>
      </c>
      <c r="L17" s="3">
        <f t="shared" si="6"/>
        <v>2018</v>
      </c>
      <c r="M17" s="3">
        <f t="shared" si="6"/>
        <v>2019</v>
      </c>
      <c r="N17" s="3">
        <f t="shared" si="6"/>
        <v>2020</v>
      </c>
      <c r="O17" s="3">
        <f t="shared" si="6"/>
        <v>2021</v>
      </c>
      <c r="P17" s="3">
        <f t="shared" si="6"/>
        <v>2022</v>
      </c>
      <c r="Q17" s="3">
        <f t="shared" si="6"/>
        <v>2023</v>
      </c>
      <c r="R17" s="3">
        <f t="shared" si="6"/>
        <v>2024</v>
      </c>
      <c r="S17" s="44"/>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row>
    <row r="18" spans="1:90" ht="15.75" x14ac:dyDescent="0.3">
      <c r="B18" s="44"/>
      <c r="C18" s="33"/>
      <c r="D18" s="33" t="str">
        <f>D8</f>
        <v>4-7 jaar</v>
      </c>
      <c r="E18" s="33"/>
      <c r="F18" s="44"/>
      <c r="G18" s="178"/>
      <c r="H18" s="44"/>
      <c r="I18" s="178"/>
      <c r="J18" s="178"/>
      <c r="K18" s="178"/>
      <c r="L18" s="178"/>
      <c r="M18" s="178"/>
      <c r="N18" s="178"/>
      <c r="O18" s="178"/>
      <c r="P18" s="178"/>
      <c r="Q18" s="178"/>
      <c r="R18" s="178"/>
      <c r="S18" s="44"/>
    </row>
    <row r="19" spans="1:90" ht="15.75" x14ac:dyDescent="0.3">
      <c r="B19" s="44"/>
      <c r="C19" s="33"/>
      <c r="D19" s="33" t="str">
        <f t="shared" ref="D19:D25" si="7">D9</f>
        <v>vanaf 8 jaar</v>
      </c>
      <c r="E19" s="33"/>
      <c r="F19" s="44"/>
      <c r="G19" s="178"/>
      <c r="H19" s="44"/>
      <c r="I19" s="178"/>
      <c r="J19" s="178"/>
      <c r="K19" s="178"/>
      <c r="L19" s="178"/>
      <c r="M19" s="178"/>
      <c r="N19" s="178"/>
      <c r="O19" s="178"/>
      <c r="P19" s="178"/>
      <c r="Q19" s="178"/>
      <c r="R19" s="178"/>
      <c r="S19" s="44"/>
    </row>
    <row r="20" spans="1:90" ht="15.75" x14ac:dyDescent="0.3">
      <c r="B20" s="44"/>
      <c r="C20" s="33"/>
      <c r="D20" s="51" t="str">
        <f t="shared" si="7"/>
        <v xml:space="preserve">totaal </v>
      </c>
      <c r="E20" s="51"/>
      <c r="F20" s="44"/>
      <c r="G20" s="52">
        <f>G19+G18</f>
        <v>0</v>
      </c>
      <c r="H20" s="44"/>
      <c r="I20" s="52">
        <f t="shared" ref="I20:R20" si="8">I19+I18</f>
        <v>0</v>
      </c>
      <c r="J20" s="52">
        <f t="shared" si="8"/>
        <v>0</v>
      </c>
      <c r="K20" s="52">
        <f t="shared" si="8"/>
        <v>0</v>
      </c>
      <c r="L20" s="52">
        <f t="shared" si="8"/>
        <v>0</v>
      </c>
      <c r="M20" s="52">
        <f t="shared" si="8"/>
        <v>0</v>
      </c>
      <c r="N20" s="52">
        <f t="shared" si="8"/>
        <v>0</v>
      </c>
      <c r="O20" s="52">
        <f t="shared" si="8"/>
        <v>0</v>
      </c>
      <c r="P20" s="52">
        <f t="shared" si="8"/>
        <v>0</v>
      </c>
      <c r="Q20" s="52">
        <f t="shared" si="8"/>
        <v>0</v>
      </c>
      <c r="R20" s="52">
        <f t="shared" si="8"/>
        <v>0</v>
      </c>
      <c r="S20" s="44"/>
    </row>
    <row r="21" spans="1:90" ht="15.75" x14ac:dyDescent="0.3">
      <c r="B21" s="44"/>
      <c r="C21" s="33"/>
      <c r="D21" s="56" t="str">
        <f t="shared" si="7"/>
        <v>waarvan gewichtsleerling: 0,30</v>
      </c>
      <c r="E21" s="56"/>
      <c r="F21" s="44"/>
      <c r="G21" s="178"/>
      <c r="H21" s="44"/>
      <c r="I21" s="178"/>
      <c r="J21" s="178"/>
      <c r="K21" s="178"/>
      <c r="L21" s="178"/>
      <c r="M21" s="178"/>
      <c r="N21" s="178"/>
      <c r="O21" s="178"/>
      <c r="P21" s="178"/>
      <c r="Q21" s="178"/>
      <c r="R21" s="178"/>
      <c r="S21" s="44"/>
    </row>
    <row r="22" spans="1:90" ht="15.75" x14ac:dyDescent="0.3">
      <c r="B22" s="44"/>
      <c r="C22" s="33"/>
      <c r="D22" s="56" t="str">
        <f t="shared" si="7"/>
        <v>waarvan gewichtsleerling: 1,20</v>
      </c>
      <c r="E22" s="56"/>
      <c r="F22" s="44"/>
      <c r="G22" s="178"/>
      <c r="H22" s="44"/>
      <c r="I22" s="178"/>
      <c r="J22" s="178"/>
      <c r="K22" s="178"/>
      <c r="L22" s="178"/>
      <c r="M22" s="178"/>
      <c r="N22" s="178"/>
      <c r="O22" s="178"/>
      <c r="P22" s="178"/>
      <c r="Q22" s="178"/>
      <c r="R22" s="178"/>
      <c r="S22" s="44"/>
    </row>
    <row r="23" spans="1:90" hidden="1" x14ac:dyDescent="0.3">
      <c r="D23" s="182" t="str">
        <f t="shared" si="7"/>
        <v>gewichtenregeling</v>
      </c>
      <c r="G23" s="188">
        <f>(G21*0.3)+(G22*1.2)</f>
        <v>0</v>
      </c>
      <c r="I23" s="188">
        <f t="shared" ref="I23" si="9">(I21*0.3)+(I22*1.2)</f>
        <v>0</v>
      </c>
      <c r="J23" s="188">
        <f t="shared" ref="J23" si="10">(J21*0.3)+(J22*1.2)</f>
        <v>0</v>
      </c>
      <c r="K23" s="188">
        <f t="shared" ref="K23" si="11">(K21*0.3)+(K22*1.2)</f>
        <v>0</v>
      </c>
      <c r="L23" s="188">
        <f t="shared" ref="L23" si="12">(L21*0.3)+(L22*1.2)</f>
        <v>0</v>
      </c>
      <c r="M23" s="188">
        <f t="shared" ref="M23" si="13">(M21*0.3)+(M22*1.2)</f>
        <v>0</v>
      </c>
      <c r="N23" s="188">
        <f t="shared" ref="N23" si="14">(N21*0.3)+(N22*1.2)</f>
        <v>0</v>
      </c>
      <c r="O23" s="188">
        <f t="shared" ref="O23" si="15">(O21*0.3)+(O22*1.2)</f>
        <v>0</v>
      </c>
      <c r="P23" s="188">
        <f t="shared" ref="P23" si="16">(P21*0.3)+(P22*1.2)</f>
        <v>0</v>
      </c>
      <c r="Q23" s="188">
        <f t="shared" ref="Q23" si="17">(Q21*0.3)+(Q22*1.2)</f>
        <v>0</v>
      </c>
      <c r="R23" s="188">
        <f t="shared" ref="R23" si="18">(R21*0.3)+(R22*1.2)</f>
        <v>0</v>
      </c>
    </row>
    <row r="24" spans="1:90" hidden="1" x14ac:dyDescent="0.3">
      <c r="D24" s="182" t="str">
        <f t="shared" si="7"/>
        <v>Bepalen schoolgewicht</v>
      </c>
      <c r="G24" s="188">
        <f>ROUND(IF(G25&lt;(G20*0.8),G25,(0.8*G20)),0)</f>
        <v>0</v>
      </c>
      <c r="I24" s="188">
        <f>ROUND(IF(I25&lt;(I20*0.8),I25,(0.8*I20)),0)</f>
        <v>0</v>
      </c>
      <c r="J24" s="188">
        <f>ROUND(IF(J25&lt;(J20*0.8),J25,(0.8*J20)),0)</f>
        <v>0</v>
      </c>
      <c r="K24" s="188">
        <f t="shared" ref="K24" si="19">ROUND(IF(K25&lt;(K20*0.8),K25,(0.8*K20)),0)</f>
        <v>0</v>
      </c>
      <c r="L24" s="188">
        <f t="shared" ref="L24" si="20">ROUND(IF(L25&lt;(L20*0.8),L25,(0.8*L20)),0)</f>
        <v>0</v>
      </c>
      <c r="M24" s="188">
        <f t="shared" ref="M24" si="21">ROUND(IF(M25&lt;(M20*0.8),M25,(0.8*M20)),0)</f>
        <v>0</v>
      </c>
      <c r="N24" s="188">
        <f t="shared" ref="N24" si="22">ROUND(IF(N25&lt;(N20*0.8),N25,(0.8*N20)),0)</f>
        <v>0</v>
      </c>
      <c r="O24" s="188">
        <f t="shared" ref="O24" si="23">ROUND(IF(O25&lt;(O20*0.8),O25,(0.8*O20)),0)</f>
        <v>0</v>
      </c>
      <c r="P24" s="188">
        <f t="shared" ref="P24" si="24">ROUND(IF(P25&lt;(P20*0.8),P25,(0.8*P20)),0)</f>
        <v>0</v>
      </c>
      <c r="Q24" s="188">
        <f t="shared" ref="Q24" si="25">ROUND(IF(Q25&lt;(Q20*0.8),Q25,(0.8*Q20)),0)</f>
        <v>0</v>
      </c>
      <c r="R24" s="188">
        <f t="shared" ref="R24" si="26">ROUND(IF(R25&lt;(R20*0.8),R25,(0.8*R20)),0)</f>
        <v>0</v>
      </c>
    </row>
    <row r="25" spans="1:90" hidden="1" x14ac:dyDescent="0.3">
      <c r="D25" s="182" t="str">
        <f t="shared" si="7"/>
        <v>Schoolgewicht</v>
      </c>
      <c r="G25" s="183">
        <f>IF((ROUND(IF(G23-(6%*G20)&lt;0,0,(G23-(6%*G20))),0))&lt;(0),(0),((ROUND(IF(G23-(6%*G20)&lt;0,0,(G23-(6%*G20))),0))))</f>
        <v>0</v>
      </c>
      <c r="I25" s="183">
        <f>IF((ROUND(IF(I23-(6%*I20)&lt;0,0,(I23-(6%*I20))),0))&lt;(0),(0),((ROUND(IF(I23-(6%*I20)&lt;0,0,(I23-(6%*I20))),0))))</f>
        <v>0</v>
      </c>
      <c r="J25" s="183">
        <f t="shared" ref="J25:R25" si="27">IF((ROUND(IF(J23-(6%*J20)&lt;0,0,(J23-(6%*J20))),0))&lt;(0),(0),((ROUND(IF(J23-(6%*J20)&lt;0,0,(J23-(6%*J20))),0))))</f>
        <v>0</v>
      </c>
      <c r="K25" s="183">
        <f t="shared" si="27"/>
        <v>0</v>
      </c>
      <c r="L25" s="183">
        <f t="shared" si="27"/>
        <v>0</v>
      </c>
      <c r="M25" s="183">
        <f t="shared" si="27"/>
        <v>0</v>
      </c>
      <c r="N25" s="183">
        <f t="shared" si="27"/>
        <v>0</v>
      </c>
      <c r="O25" s="183">
        <f t="shared" si="27"/>
        <v>0</v>
      </c>
      <c r="P25" s="183">
        <f t="shared" si="27"/>
        <v>0</v>
      </c>
      <c r="Q25" s="183">
        <f t="shared" si="27"/>
        <v>0</v>
      </c>
      <c r="R25" s="183">
        <f t="shared" si="27"/>
        <v>0</v>
      </c>
    </row>
    <row r="26" spans="1:90" hidden="1" x14ac:dyDescent="0.3"/>
    <row r="27" spans="1:90" thickBot="1" x14ac:dyDescent="0.35">
      <c r="B27" s="44"/>
      <c r="C27" s="44"/>
      <c r="D27" s="44"/>
      <c r="E27" s="44"/>
      <c r="F27" s="44"/>
      <c r="G27" s="44"/>
      <c r="H27" s="44"/>
      <c r="I27" s="44"/>
      <c r="J27" s="44"/>
      <c r="K27" s="44"/>
      <c r="L27" s="44"/>
      <c r="M27" s="44"/>
      <c r="N27" s="44"/>
      <c r="O27" s="44"/>
      <c r="P27" s="44"/>
      <c r="Q27" s="44"/>
      <c r="R27" s="44"/>
      <c r="S27" s="44"/>
    </row>
    <row r="28" spans="1:90" s="177" customFormat="1" ht="18.75" thickBot="1" x14ac:dyDescent="0.35">
      <c r="A28" s="185"/>
      <c r="B28" s="44"/>
      <c r="C28" s="195" t="str">
        <f>'Invulblad - Onderhoudskosten'!B11</f>
        <v>School 3</v>
      </c>
      <c r="D28" s="51" t="str">
        <f>D17</f>
        <v>Aantal leerlingen</v>
      </c>
      <c r="E28" s="51"/>
      <c r="F28" s="44"/>
      <c r="G28" s="194">
        <f>G17</f>
        <v>41548</v>
      </c>
      <c r="H28" s="44"/>
      <c r="I28" s="3">
        <f t="shared" ref="I28:R28" si="28">I17</f>
        <v>2015</v>
      </c>
      <c r="J28" s="3">
        <f t="shared" si="28"/>
        <v>2016</v>
      </c>
      <c r="K28" s="3">
        <f t="shared" si="28"/>
        <v>2017</v>
      </c>
      <c r="L28" s="3">
        <f t="shared" si="28"/>
        <v>2018</v>
      </c>
      <c r="M28" s="3">
        <f t="shared" si="28"/>
        <v>2019</v>
      </c>
      <c r="N28" s="3">
        <f t="shared" si="28"/>
        <v>2020</v>
      </c>
      <c r="O28" s="3">
        <f t="shared" si="28"/>
        <v>2021</v>
      </c>
      <c r="P28" s="3">
        <f t="shared" si="28"/>
        <v>2022</v>
      </c>
      <c r="Q28" s="3">
        <f t="shared" si="28"/>
        <v>2023</v>
      </c>
      <c r="R28" s="3">
        <f t="shared" si="28"/>
        <v>2024</v>
      </c>
      <c r="S28" s="44"/>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row>
    <row r="29" spans="1:90" ht="15.75" x14ac:dyDescent="0.3">
      <c r="B29" s="44"/>
      <c r="C29" s="33"/>
      <c r="D29" s="33" t="str">
        <f>D18</f>
        <v>4-7 jaar</v>
      </c>
      <c r="E29" s="33"/>
      <c r="F29" s="44"/>
      <c r="G29" s="178"/>
      <c r="H29" s="44"/>
      <c r="I29" s="178"/>
      <c r="J29" s="178"/>
      <c r="K29" s="178"/>
      <c r="L29" s="178"/>
      <c r="M29" s="178"/>
      <c r="N29" s="178"/>
      <c r="O29" s="178"/>
      <c r="P29" s="178"/>
      <c r="Q29" s="178"/>
      <c r="R29" s="178"/>
      <c r="S29" s="44"/>
    </row>
    <row r="30" spans="1:90" ht="15.75" x14ac:dyDescent="0.3">
      <c r="B30" s="44"/>
      <c r="C30" s="33"/>
      <c r="D30" s="33" t="str">
        <f t="shared" ref="D30:D36" si="29">D19</f>
        <v>vanaf 8 jaar</v>
      </c>
      <c r="E30" s="33"/>
      <c r="F30" s="44"/>
      <c r="G30" s="178"/>
      <c r="H30" s="44"/>
      <c r="I30" s="178"/>
      <c r="J30" s="178"/>
      <c r="K30" s="178"/>
      <c r="L30" s="178"/>
      <c r="M30" s="178"/>
      <c r="N30" s="178"/>
      <c r="O30" s="178"/>
      <c r="P30" s="178"/>
      <c r="Q30" s="178"/>
      <c r="R30" s="178"/>
      <c r="S30" s="44"/>
    </row>
    <row r="31" spans="1:90" ht="15.75" x14ac:dyDescent="0.3">
      <c r="B31" s="44"/>
      <c r="C31" s="33"/>
      <c r="D31" s="51" t="str">
        <f t="shared" si="29"/>
        <v xml:space="preserve">totaal </v>
      </c>
      <c r="E31" s="51"/>
      <c r="F31" s="44"/>
      <c r="G31" s="52">
        <f>G30+G29</f>
        <v>0</v>
      </c>
      <c r="H31" s="44"/>
      <c r="I31" s="52">
        <f t="shared" ref="I31:R31" si="30">I30+I29</f>
        <v>0</v>
      </c>
      <c r="J31" s="52">
        <f t="shared" si="30"/>
        <v>0</v>
      </c>
      <c r="K31" s="52">
        <f t="shared" si="30"/>
        <v>0</v>
      </c>
      <c r="L31" s="52">
        <f t="shared" si="30"/>
        <v>0</v>
      </c>
      <c r="M31" s="52">
        <f t="shared" si="30"/>
        <v>0</v>
      </c>
      <c r="N31" s="52">
        <f t="shared" si="30"/>
        <v>0</v>
      </c>
      <c r="O31" s="52">
        <f t="shared" si="30"/>
        <v>0</v>
      </c>
      <c r="P31" s="52">
        <f t="shared" si="30"/>
        <v>0</v>
      </c>
      <c r="Q31" s="52">
        <f t="shared" si="30"/>
        <v>0</v>
      </c>
      <c r="R31" s="52">
        <f t="shared" si="30"/>
        <v>0</v>
      </c>
      <c r="S31" s="44"/>
    </row>
    <row r="32" spans="1:90" ht="15.75" x14ac:dyDescent="0.3">
      <c r="B32" s="44"/>
      <c r="C32" s="33"/>
      <c r="D32" s="56" t="str">
        <f t="shared" si="29"/>
        <v>waarvan gewichtsleerling: 0,30</v>
      </c>
      <c r="E32" s="56"/>
      <c r="F32" s="44"/>
      <c r="G32" s="178"/>
      <c r="H32" s="44"/>
      <c r="I32" s="178"/>
      <c r="J32" s="178"/>
      <c r="K32" s="178"/>
      <c r="L32" s="178"/>
      <c r="M32" s="178"/>
      <c r="N32" s="178"/>
      <c r="O32" s="178"/>
      <c r="P32" s="178"/>
      <c r="Q32" s="178"/>
      <c r="R32" s="178"/>
      <c r="S32" s="44"/>
    </row>
    <row r="33" spans="1:90" ht="15.75" x14ac:dyDescent="0.3">
      <c r="B33" s="44"/>
      <c r="C33" s="33"/>
      <c r="D33" s="56" t="str">
        <f t="shared" si="29"/>
        <v>waarvan gewichtsleerling: 1,20</v>
      </c>
      <c r="E33" s="56"/>
      <c r="F33" s="44"/>
      <c r="G33" s="178"/>
      <c r="H33" s="44"/>
      <c r="I33" s="178"/>
      <c r="J33" s="178"/>
      <c r="K33" s="178"/>
      <c r="L33" s="178"/>
      <c r="M33" s="178"/>
      <c r="N33" s="178"/>
      <c r="O33" s="178"/>
      <c r="P33" s="178"/>
      <c r="Q33" s="178"/>
      <c r="R33" s="178"/>
      <c r="S33" s="44"/>
    </row>
    <row r="34" spans="1:90" hidden="1" x14ac:dyDescent="0.3">
      <c r="D34" s="182" t="str">
        <f t="shared" si="29"/>
        <v>gewichtenregeling</v>
      </c>
      <c r="G34" s="188">
        <f>(G32*0.3)+(G33*1.2)</f>
        <v>0</v>
      </c>
      <c r="I34" s="188">
        <f t="shared" ref="I34" si="31">(I32*0.3)+(I33*1.2)</f>
        <v>0</v>
      </c>
      <c r="J34" s="188">
        <f t="shared" ref="J34" si="32">(J32*0.3)+(J33*1.2)</f>
        <v>0</v>
      </c>
      <c r="K34" s="188">
        <f t="shared" ref="K34" si="33">(K32*0.3)+(K33*1.2)</f>
        <v>0</v>
      </c>
      <c r="L34" s="188">
        <f t="shared" ref="L34" si="34">(L32*0.3)+(L33*1.2)</f>
        <v>0</v>
      </c>
      <c r="M34" s="188">
        <f t="shared" ref="M34" si="35">(M32*0.3)+(M33*1.2)</f>
        <v>0</v>
      </c>
      <c r="N34" s="188">
        <f t="shared" ref="N34" si="36">(N32*0.3)+(N33*1.2)</f>
        <v>0</v>
      </c>
      <c r="O34" s="188">
        <f t="shared" ref="O34" si="37">(O32*0.3)+(O33*1.2)</f>
        <v>0</v>
      </c>
      <c r="P34" s="188">
        <f t="shared" ref="P34" si="38">(P32*0.3)+(P33*1.2)</f>
        <v>0</v>
      </c>
      <c r="Q34" s="188">
        <f t="shared" ref="Q34" si="39">(Q32*0.3)+(Q33*1.2)</f>
        <v>0</v>
      </c>
      <c r="R34" s="188">
        <f t="shared" ref="R34" si="40">(R32*0.3)+(R33*1.2)</f>
        <v>0</v>
      </c>
    </row>
    <row r="35" spans="1:90" hidden="1" x14ac:dyDescent="0.3">
      <c r="D35" s="182" t="str">
        <f t="shared" si="29"/>
        <v>Bepalen schoolgewicht</v>
      </c>
      <c r="G35" s="188">
        <f>ROUND(IF(G36&lt;(G31*0.8),G36,(0.8*G31)),0)</f>
        <v>0</v>
      </c>
      <c r="I35" s="188">
        <f>ROUND(IF(I36&lt;(I31*0.8),I36,(0.8*I31)),0)</f>
        <v>0</v>
      </c>
      <c r="J35" s="188">
        <f>ROUND(IF(J36&lt;(J31*0.8),J36,(0.8*J31)),0)</f>
        <v>0</v>
      </c>
      <c r="K35" s="188">
        <f t="shared" ref="K35" si="41">ROUND(IF(K36&lt;(K31*0.8),K36,(0.8*K31)),0)</f>
        <v>0</v>
      </c>
      <c r="L35" s="188">
        <f t="shared" ref="L35" si="42">ROUND(IF(L36&lt;(L31*0.8),L36,(0.8*L31)),0)</f>
        <v>0</v>
      </c>
      <c r="M35" s="188">
        <f t="shared" ref="M35" si="43">ROUND(IF(M36&lt;(M31*0.8),M36,(0.8*M31)),0)</f>
        <v>0</v>
      </c>
      <c r="N35" s="188">
        <f t="shared" ref="N35" si="44">ROUND(IF(N36&lt;(N31*0.8),N36,(0.8*N31)),0)</f>
        <v>0</v>
      </c>
      <c r="O35" s="188">
        <f t="shared" ref="O35" si="45">ROUND(IF(O36&lt;(O31*0.8),O36,(0.8*O31)),0)</f>
        <v>0</v>
      </c>
      <c r="P35" s="188">
        <f t="shared" ref="P35" si="46">ROUND(IF(P36&lt;(P31*0.8),P36,(0.8*P31)),0)</f>
        <v>0</v>
      </c>
      <c r="Q35" s="188">
        <f t="shared" ref="Q35" si="47">ROUND(IF(Q36&lt;(Q31*0.8),Q36,(0.8*Q31)),0)</f>
        <v>0</v>
      </c>
      <c r="R35" s="188">
        <f t="shared" ref="R35" si="48">ROUND(IF(R36&lt;(R31*0.8),R36,(0.8*R31)),0)</f>
        <v>0</v>
      </c>
    </row>
    <row r="36" spans="1:90" hidden="1" x14ac:dyDescent="0.3">
      <c r="D36" s="182" t="str">
        <f t="shared" si="29"/>
        <v>Schoolgewicht</v>
      </c>
      <c r="G36" s="183">
        <f>IF((ROUND(IF(G34-(6%*G31)&lt;0,0,(G34-(6%*G31))),0))&lt;(0),(0),((ROUND(IF(G34-(6%*G31)&lt;0,0,(G34-(6%*G31))),0))))</f>
        <v>0</v>
      </c>
      <c r="I36" s="183">
        <f t="shared" ref="I36:R36" si="49">IF((ROUND(IF(I34-(6%*I31)&lt;0,0,(I34-(6%*I31))),0))&lt;(0),(0),((ROUND(IF(I34-(6%*I31)&lt;0,0,(I34-(6%*I31))),0))))</f>
        <v>0</v>
      </c>
      <c r="J36" s="183">
        <f t="shared" si="49"/>
        <v>0</v>
      </c>
      <c r="K36" s="183">
        <f t="shared" si="49"/>
        <v>0</v>
      </c>
      <c r="L36" s="183">
        <f t="shared" si="49"/>
        <v>0</v>
      </c>
      <c r="M36" s="183">
        <f t="shared" si="49"/>
        <v>0</v>
      </c>
      <c r="N36" s="183">
        <f t="shared" si="49"/>
        <v>0</v>
      </c>
      <c r="O36" s="183">
        <f t="shared" si="49"/>
        <v>0</v>
      </c>
      <c r="P36" s="183">
        <f t="shared" si="49"/>
        <v>0</v>
      </c>
      <c r="Q36" s="183">
        <f t="shared" si="49"/>
        <v>0</v>
      </c>
      <c r="R36" s="183">
        <f t="shared" si="49"/>
        <v>0</v>
      </c>
    </row>
    <row r="37" spans="1:90" thickBot="1" x14ac:dyDescent="0.35">
      <c r="B37" s="44"/>
      <c r="C37" s="44"/>
      <c r="D37" s="44"/>
      <c r="E37" s="44"/>
      <c r="F37" s="44"/>
      <c r="G37" s="44"/>
      <c r="H37" s="44"/>
      <c r="I37" s="44"/>
      <c r="J37" s="44"/>
      <c r="K37" s="44"/>
      <c r="L37" s="44"/>
      <c r="M37" s="44"/>
      <c r="N37" s="44"/>
      <c r="O37" s="44"/>
      <c r="P37" s="44"/>
      <c r="Q37" s="44"/>
      <c r="R37" s="44"/>
      <c r="S37" s="44"/>
    </row>
    <row r="38" spans="1:90" s="177" customFormat="1" ht="18.75" thickBot="1" x14ac:dyDescent="0.35">
      <c r="A38" s="185"/>
      <c r="B38" s="44"/>
      <c r="C38" s="195" t="str">
        <f>'Invulblad - Onderhoudskosten'!B12</f>
        <v>School 4</v>
      </c>
      <c r="D38" s="51" t="str">
        <f>D28</f>
        <v>Aantal leerlingen</v>
      </c>
      <c r="E38" s="51"/>
      <c r="F38" s="44"/>
      <c r="G38" s="194">
        <f>G28</f>
        <v>41548</v>
      </c>
      <c r="H38" s="44"/>
      <c r="I38" s="3">
        <f t="shared" ref="I38:R38" si="50">I28</f>
        <v>2015</v>
      </c>
      <c r="J38" s="3">
        <f t="shared" si="50"/>
        <v>2016</v>
      </c>
      <c r="K38" s="3">
        <f t="shared" si="50"/>
        <v>2017</v>
      </c>
      <c r="L38" s="3">
        <f t="shared" si="50"/>
        <v>2018</v>
      </c>
      <c r="M38" s="3">
        <f t="shared" si="50"/>
        <v>2019</v>
      </c>
      <c r="N38" s="3">
        <f t="shared" si="50"/>
        <v>2020</v>
      </c>
      <c r="O38" s="3">
        <f t="shared" si="50"/>
        <v>2021</v>
      </c>
      <c r="P38" s="3">
        <f t="shared" si="50"/>
        <v>2022</v>
      </c>
      <c r="Q38" s="3">
        <f t="shared" si="50"/>
        <v>2023</v>
      </c>
      <c r="R38" s="3">
        <f t="shared" si="50"/>
        <v>2024</v>
      </c>
      <c r="S38" s="44"/>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row>
    <row r="39" spans="1:90" ht="15.75" x14ac:dyDescent="0.3">
      <c r="B39" s="44"/>
      <c r="C39" s="33"/>
      <c r="D39" s="33" t="str">
        <f>D29</f>
        <v>4-7 jaar</v>
      </c>
      <c r="E39" s="33"/>
      <c r="F39" s="44"/>
      <c r="G39" s="178"/>
      <c r="H39" s="44"/>
      <c r="I39" s="178"/>
      <c r="J39" s="178"/>
      <c r="K39" s="178"/>
      <c r="L39" s="178"/>
      <c r="M39" s="178"/>
      <c r="N39" s="178"/>
      <c r="O39" s="178"/>
      <c r="P39" s="178"/>
      <c r="Q39" s="178"/>
      <c r="R39" s="178"/>
      <c r="S39" s="44"/>
    </row>
    <row r="40" spans="1:90" ht="15.75" x14ac:dyDescent="0.3">
      <c r="B40" s="44"/>
      <c r="C40" s="33"/>
      <c r="D40" s="33" t="str">
        <f t="shared" ref="D40:D46" si="51">D30</f>
        <v>vanaf 8 jaar</v>
      </c>
      <c r="E40" s="33"/>
      <c r="F40" s="44"/>
      <c r="G40" s="178"/>
      <c r="H40" s="44"/>
      <c r="I40" s="178"/>
      <c r="J40" s="178"/>
      <c r="K40" s="178"/>
      <c r="L40" s="178"/>
      <c r="M40" s="178"/>
      <c r="N40" s="178"/>
      <c r="O40" s="178"/>
      <c r="P40" s="178"/>
      <c r="Q40" s="178"/>
      <c r="R40" s="178"/>
      <c r="S40" s="44"/>
    </row>
    <row r="41" spans="1:90" ht="15.75" x14ac:dyDescent="0.3">
      <c r="B41" s="44"/>
      <c r="C41" s="33"/>
      <c r="D41" s="51" t="str">
        <f t="shared" si="51"/>
        <v xml:space="preserve">totaal </v>
      </c>
      <c r="E41" s="51"/>
      <c r="F41" s="44"/>
      <c r="G41" s="52">
        <f>G40+G39</f>
        <v>0</v>
      </c>
      <c r="H41" s="44"/>
      <c r="I41" s="52">
        <f t="shared" ref="I41:R41" si="52">I40+I39</f>
        <v>0</v>
      </c>
      <c r="J41" s="52">
        <f t="shared" si="52"/>
        <v>0</v>
      </c>
      <c r="K41" s="52">
        <f t="shared" si="52"/>
        <v>0</v>
      </c>
      <c r="L41" s="52">
        <f t="shared" si="52"/>
        <v>0</v>
      </c>
      <c r="M41" s="52">
        <f t="shared" si="52"/>
        <v>0</v>
      </c>
      <c r="N41" s="52">
        <f t="shared" si="52"/>
        <v>0</v>
      </c>
      <c r="O41" s="52">
        <f t="shared" si="52"/>
        <v>0</v>
      </c>
      <c r="P41" s="52">
        <f t="shared" si="52"/>
        <v>0</v>
      </c>
      <c r="Q41" s="52">
        <f t="shared" si="52"/>
        <v>0</v>
      </c>
      <c r="R41" s="52">
        <f t="shared" si="52"/>
        <v>0</v>
      </c>
      <c r="S41" s="44"/>
    </row>
    <row r="42" spans="1:90" ht="15.75" x14ac:dyDescent="0.3">
      <c r="B42" s="44"/>
      <c r="C42" s="33"/>
      <c r="D42" s="56" t="str">
        <f t="shared" si="51"/>
        <v>waarvan gewichtsleerling: 0,30</v>
      </c>
      <c r="E42" s="56"/>
      <c r="F42" s="44"/>
      <c r="G42" s="178"/>
      <c r="H42" s="44"/>
      <c r="I42" s="178"/>
      <c r="J42" s="178"/>
      <c r="K42" s="178"/>
      <c r="L42" s="178"/>
      <c r="M42" s="178"/>
      <c r="N42" s="178"/>
      <c r="O42" s="178"/>
      <c r="P42" s="178"/>
      <c r="Q42" s="178"/>
      <c r="R42" s="178"/>
      <c r="S42" s="44"/>
    </row>
    <row r="43" spans="1:90" ht="15.75" x14ac:dyDescent="0.3">
      <c r="B43" s="44"/>
      <c r="C43" s="33"/>
      <c r="D43" s="56" t="str">
        <f t="shared" si="51"/>
        <v>waarvan gewichtsleerling: 1,20</v>
      </c>
      <c r="E43" s="56"/>
      <c r="F43" s="44"/>
      <c r="G43" s="178"/>
      <c r="H43" s="44"/>
      <c r="I43" s="178"/>
      <c r="J43" s="178"/>
      <c r="K43" s="178"/>
      <c r="L43" s="178"/>
      <c r="M43" s="178"/>
      <c r="N43" s="178"/>
      <c r="O43" s="178"/>
      <c r="P43" s="178"/>
      <c r="Q43" s="178"/>
      <c r="R43" s="178"/>
      <c r="S43" s="44"/>
    </row>
    <row r="44" spans="1:90" hidden="1" x14ac:dyDescent="0.3">
      <c r="D44" s="182" t="str">
        <f t="shared" si="51"/>
        <v>gewichtenregeling</v>
      </c>
      <c r="G44" s="188">
        <f>(G42*0.3)+(G43*1.2)</f>
        <v>0</v>
      </c>
      <c r="I44" s="188">
        <f t="shared" ref="I44:R44" si="53">(I42*0.3)+(I43*1.2)</f>
        <v>0</v>
      </c>
      <c r="J44" s="188">
        <f t="shared" si="53"/>
        <v>0</v>
      </c>
      <c r="K44" s="188">
        <f t="shared" si="53"/>
        <v>0</v>
      </c>
      <c r="L44" s="188">
        <f t="shared" si="53"/>
        <v>0</v>
      </c>
      <c r="M44" s="188">
        <f t="shared" si="53"/>
        <v>0</v>
      </c>
      <c r="N44" s="188">
        <f t="shared" si="53"/>
        <v>0</v>
      </c>
      <c r="O44" s="188">
        <f t="shared" si="53"/>
        <v>0</v>
      </c>
      <c r="P44" s="188">
        <f t="shared" si="53"/>
        <v>0</v>
      </c>
      <c r="Q44" s="188">
        <f t="shared" si="53"/>
        <v>0</v>
      </c>
      <c r="R44" s="188">
        <f t="shared" si="53"/>
        <v>0</v>
      </c>
    </row>
    <row r="45" spans="1:90" hidden="1" x14ac:dyDescent="0.3">
      <c r="D45" s="182" t="str">
        <f t="shared" si="51"/>
        <v>Bepalen schoolgewicht</v>
      </c>
      <c r="G45" s="188">
        <f>ROUND(IF(G46&lt;(G41*0.8),G46,(0.8*G41)),0)</f>
        <v>0</v>
      </c>
      <c r="I45" s="188">
        <f>ROUND(IF(I46&lt;(I41*0.8),I46,(0.8*I41)),0)</f>
        <v>0</v>
      </c>
      <c r="J45" s="188">
        <f>ROUND(IF(J46&lt;(J41*0.8),J46,(0.8*J41)),0)</f>
        <v>0</v>
      </c>
      <c r="K45" s="188">
        <f t="shared" ref="K45:R45" si="54">ROUND(IF(K46&lt;(K41*0.8),K46,(0.8*K41)),0)</f>
        <v>0</v>
      </c>
      <c r="L45" s="188">
        <f t="shared" si="54"/>
        <v>0</v>
      </c>
      <c r="M45" s="188">
        <f t="shared" si="54"/>
        <v>0</v>
      </c>
      <c r="N45" s="188">
        <f t="shared" si="54"/>
        <v>0</v>
      </c>
      <c r="O45" s="188">
        <f t="shared" si="54"/>
        <v>0</v>
      </c>
      <c r="P45" s="188">
        <f t="shared" si="54"/>
        <v>0</v>
      </c>
      <c r="Q45" s="188">
        <f t="shared" si="54"/>
        <v>0</v>
      </c>
      <c r="R45" s="188">
        <f t="shared" si="54"/>
        <v>0</v>
      </c>
    </row>
    <row r="46" spans="1:90" hidden="1" x14ac:dyDescent="0.3">
      <c r="D46" s="182" t="str">
        <f t="shared" si="51"/>
        <v>Schoolgewicht</v>
      </c>
      <c r="G46" s="183">
        <f>IF((ROUND(IF(G44-(6%*G41)&lt;0,0,(G44-(6%*G41))),0))&lt;(0),(0),((ROUND(IF(G44-(6%*G41)&lt;0,0,(G44-(6%*G41))),0))))</f>
        <v>0</v>
      </c>
      <c r="I46" s="183">
        <f>IF((ROUND(IF(I44-(6%*I41)&lt;0,0,(I44-(6%*I41))),0))&lt;(G862+L871+L880+L894),(G862+L871+L880+L894),((ROUND(IF(I44-(6%*I41)&lt;0,0,(I44-(6%*I41))),0))))</f>
        <v>0</v>
      </c>
      <c r="J46" s="183">
        <f t="shared" ref="J46:O46" si="55">IF((ROUND(IF(J44-(6%*J41)&lt;0,0,(J44-(6%*J41))),0))&lt;(I862+M871+M880+M894),(I862+M871+M880+M894),((ROUND(IF(J44-(6%*J41)&lt;0,0,(J44-(6%*J41))),0))))</f>
        <v>0</v>
      </c>
      <c r="K46" s="183">
        <f t="shared" si="55"/>
        <v>0</v>
      </c>
      <c r="L46" s="183">
        <f t="shared" si="55"/>
        <v>0</v>
      </c>
      <c r="M46" s="183">
        <f t="shared" si="55"/>
        <v>0</v>
      </c>
      <c r="N46" s="183">
        <f t="shared" si="55"/>
        <v>0</v>
      </c>
      <c r="O46" s="183">
        <f t="shared" si="55"/>
        <v>0</v>
      </c>
      <c r="P46" s="183">
        <f>IF((ROUND(IF(P44-(6%*P41)&lt;0,0,(P44-(6%*P41))),0))&lt;(S862+S871+S880+S894),(S862+S871+S880+S894),((ROUND(IF(P44-(6%*P41)&lt;0,0,(P44-(6%*P41))),0))))</f>
        <v>0</v>
      </c>
      <c r="Q46" s="183">
        <f>IF((ROUND(IF(Q44-(6%*Q41)&lt;0,0,(Q44-(6%*Q41))),0))&lt;(T862+T871+T880+T894),(T862+T871+T880+T894),((ROUND(IF(Q44-(6%*Q41)&lt;0,0,(Q44-(6%*Q41))),0))))</f>
        <v>0</v>
      </c>
      <c r="R46" s="183">
        <f>IF((ROUND(IF(R44-(6%*R41)&lt;0,0,(R44-(6%*R41))),0))&lt;(U862+U871+U880+U894),(U862+U871+U880+U894),((ROUND(IF(R44-(6%*R41)&lt;0,0,(R44-(6%*R41))),0))))</f>
        <v>0</v>
      </c>
    </row>
    <row r="47" spans="1:90" thickBot="1" x14ac:dyDescent="0.35">
      <c r="B47" s="44"/>
      <c r="C47" s="44"/>
      <c r="D47" s="44"/>
      <c r="E47" s="44"/>
      <c r="F47" s="44"/>
      <c r="G47" s="44"/>
      <c r="H47" s="44"/>
      <c r="I47" s="44"/>
      <c r="J47" s="44"/>
      <c r="K47" s="44"/>
      <c r="L47" s="44"/>
      <c r="M47" s="44"/>
      <c r="N47" s="44"/>
      <c r="O47" s="44"/>
      <c r="P47" s="44"/>
      <c r="Q47" s="44"/>
      <c r="R47" s="44"/>
      <c r="S47" s="44"/>
    </row>
    <row r="48" spans="1:90" s="177" customFormat="1" ht="18.75" thickBot="1" x14ac:dyDescent="0.35">
      <c r="A48" s="185"/>
      <c r="B48" s="44"/>
      <c r="C48" s="195" t="str">
        <f>'Invulblad - Onderhoudskosten'!B13</f>
        <v>School 5</v>
      </c>
      <c r="D48" s="51" t="str">
        <f>D38</f>
        <v>Aantal leerlingen</v>
      </c>
      <c r="E48" s="51"/>
      <c r="F48" s="44"/>
      <c r="G48" s="194">
        <f>G38</f>
        <v>41548</v>
      </c>
      <c r="H48" s="44"/>
      <c r="I48" s="3">
        <f t="shared" ref="I48:R48" si="56">I38</f>
        <v>2015</v>
      </c>
      <c r="J48" s="3">
        <f t="shared" si="56"/>
        <v>2016</v>
      </c>
      <c r="K48" s="3">
        <f t="shared" si="56"/>
        <v>2017</v>
      </c>
      <c r="L48" s="3">
        <f t="shared" si="56"/>
        <v>2018</v>
      </c>
      <c r="M48" s="3">
        <f t="shared" si="56"/>
        <v>2019</v>
      </c>
      <c r="N48" s="3">
        <f t="shared" si="56"/>
        <v>2020</v>
      </c>
      <c r="O48" s="3">
        <f t="shared" si="56"/>
        <v>2021</v>
      </c>
      <c r="P48" s="3">
        <f t="shared" si="56"/>
        <v>2022</v>
      </c>
      <c r="Q48" s="3">
        <f t="shared" si="56"/>
        <v>2023</v>
      </c>
      <c r="R48" s="3">
        <f t="shared" si="56"/>
        <v>2024</v>
      </c>
      <c r="S48" s="44"/>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row>
    <row r="49" spans="1:90" ht="15.75" x14ac:dyDescent="0.3">
      <c r="B49" s="44"/>
      <c r="C49" s="33"/>
      <c r="D49" s="33" t="str">
        <f>D39</f>
        <v>4-7 jaar</v>
      </c>
      <c r="E49" s="33"/>
      <c r="F49" s="44"/>
      <c r="G49" s="178"/>
      <c r="H49" s="44"/>
      <c r="I49" s="178"/>
      <c r="J49" s="178"/>
      <c r="K49" s="178"/>
      <c r="L49" s="178"/>
      <c r="M49" s="178"/>
      <c r="N49" s="178"/>
      <c r="O49" s="178"/>
      <c r="P49" s="178"/>
      <c r="Q49" s="178"/>
      <c r="R49" s="178"/>
      <c r="S49" s="44"/>
    </row>
    <row r="50" spans="1:90" ht="15.75" x14ac:dyDescent="0.3">
      <c r="B50" s="44"/>
      <c r="C50" s="33"/>
      <c r="D50" s="33" t="str">
        <f t="shared" ref="D50:D56" si="57">D40</f>
        <v>vanaf 8 jaar</v>
      </c>
      <c r="E50" s="33"/>
      <c r="F50" s="44"/>
      <c r="G50" s="178"/>
      <c r="H50" s="44"/>
      <c r="I50" s="178"/>
      <c r="J50" s="178"/>
      <c r="K50" s="178"/>
      <c r="L50" s="178"/>
      <c r="M50" s="178"/>
      <c r="N50" s="178"/>
      <c r="O50" s="178"/>
      <c r="P50" s="178"/>
      <c r="Q50" s="178"/>
      <c r="R50" s="178"/>
      <c r="S50" s="44"/>
    </row>
    <row r="51" spans="1:90" ht="15.75" x14ac:dyDescent="0.3">
      <c r="B51" s="44"/>
      <c r="C51" s="33"/>
      <c r="D51" s="51" t="str">
        <f t="shared" si="57"/>
        <v xml:space="preserve">totaal </v>
      </c>
      <c r="E51" s="51"/>
      <c r="F51" s="44"/>
      <c r="G51" s="52">
        <f>G50+G49</f>
        <v>0</v>
      </c>
      <c r="H51" s="44"/>
      <c r="I51" s="52">
        <f t="shared" ref="I51:R51" si="58">I50+I49</f>
        <v>0</v>
      </c>
      <c r="J51" s="52">
        <f t="shared" si="58"/>
        <v>0</v>
      </c>
      <c r="K51" s="52">
        <f t="shared" si="58"/>
        <v>0</v>
      </c>
      <c r="L51" s="52">
        <f t="shared" si="58"/>
        <v>0</v>
      </c>
      <c r="M51" s="52">
        <f t="shared" si="58"/>
        <v>0</v>
      </c>
      <c r="N51" s="52">
        <f t="shared" si="58"/>
        <v>0</v>
      </c>
      <c r="O51" s="52">
        <f t="shared" si="58"/>
        <v>0</v>
      </c>
      <c r="P51" s="52">
        <f t="shared" si="58"/>
        <v>0</v>
      </c>
      <c r="Q51" s="52">
        <f t="shared" si="58"/>
        <v>0</v>
      </c>
      <c r="R51" s="52">
        <f t="shared" si="58"/>
        <v>0</v>
      </c>
      <c r="S51" s="44"/>
    </row>
    <row r="52" spans="1:90" ht="15.75" x14ac:dyDescent="0.3">
      <c r="B52" s="44"/>
      <c r="C52" s="33"/>
      <c r="D52" s="56" t="str">
        <f t="shared" si="57"/>
        <v>waarvan gewichtsleerling: 0,30</v>
      </c>
      <c r="E52" s="56"/>
      <c r="F52" s="44"/>
      <c r="G52" s="178"/>
      <c r="H52" s="44"/>
      <c r="I52" s="178"/>
      <c r="J52" s="178"/>
      <c r="K52" s="178"/>
      <c r="L52" s="178"/>
      <c r="M52" s="178"/>
      <c r="N52" s="178"/>
      <c r="O52" s="178"/>
      <c r="P52" s="178"/>
      <c r="Q52" s="178"/>
      <c r="R52" s="178"/>
      <c r="S52" s="44"/>
    </row>
    <row r="53" spans="1:90" ht="15.75" x14ac:dyDescent="0.3">
      <c r="B53" s="44"/>
      <c r="C53" s="33"/>
      <c r="D53" s="56" t="str">
        <f t="shared" si="57"/>
        <v>waarvan gewichtsleerling: 1,20</v>
      </c>
      <c r="E53" s="56"/>
      <c r="F53" s="44"/>
      <c r="G53" s="178"/>
      <c r="H53" s="44"/>
      <c r="I53" s="178"/>
      <c r="J53" s="178"/>
      <c r="K53" s="178"/>
      <c r="L53" s="178"/>
      <c r="M53" s="178"/>
      <c r="N53" s="178"/>
      <c r="O53" s="178"/>
      <c r="P53" s="178"/>
      <c r="Q53" s="178"/>
      <c r="R53" s="178"/>
      <c r="S53" s="44"/>
    </row>
    <row r="54" spans="1:90" hidden="1" x14ac:dyDescent="0.3">
      <c r="D54" s="182" t="str">
        <f t="shared" si="57"/>
        <v>gewichtenregeling</v>
      </c>
      <c r="G54" s="188">
        <f>(G52*0.3)+(G53*1.2)</f>
        <v>0</v>
      </c>
      <c r="I54" s="188">
        <f t="shared" ref="I54:R54" si="59">(I52*0.3)+(I53*1.2)</f>
        <v>0</v>
      </c>
      <c r="J54" s="188">
        <f t="shared" si="59"/>
        <v>0</v>
      </c>
      <c r="K54" s="188">
        <f t="shared" si="59"/>
        <v>0</v>
      </c>
      <c r="L54" s="188">
        <f t="shared" si="59"/>
        <v>0</v>
      </c>
      <c r="M54" s="188">
        <f t="shared" si="59"/>
        <v>0</v>
      </c>
      <c r="N54" s="188">
        <f t="shared" si="59"/>
        <v>0</v>
      </c>
      <c r="O54" s="188">
        <f t="shared" si="59"/>
        <v>0</v>
      </c>
      <c r="P54" s="188">
        <f t="shared" si="59"/>
        <v>0</v>
      </c>
      <c r="Q54" s="188">
        <f t="shared" si="59"/>
        <v>0</v>
      </c>
      <c r="R54" s="188">
        <f t="shared" si="59"/>
        <v>0</v>
      </c>
    </row>
    <row r="55" spans="1:90" hidden="1" x14ac:dyDescent="0.3">
      <c r="D55" s="182" t="str">
        <f t="shared" si="57"/>
        <v>Bepalen schoolgewicht</v>
      </c>
      <c r="G55" s="188">
        <f>ROUND(IF(G56&lt;(G51*0.8),G56,(0.8*G51)),0)</f>
        <v>0</v>
      </c>
      <c r="I55" s="188">
        <f>ROUND(IF(I56&lt;(I51*0.8),I56,(0.8*I51)),0)</f>
        <v>0</v>
      </c>
      <c r="J55" s="188">
        <f>ROUND(IF(J56&lt;(J51*0.8),J56,(0.8*J51)),0)</f>
        <v>0</v>
      </c>
      <c r="K55" s="188">
        <f t="shared" ref="K55:R55" si="60">ROUND(IF(K56&lt;(K51*0.8),K56,(0.8*K51)),0)</f>
        <v>0</v>
      </c>
      <c r="L55" s="188">
        <f t="shared" si="60"/>
        <v>0</v>
      </c>
      <c r="M55" s="188">
        <f t="shared" si="60"/>
        <v>0</v>
      </c>
      <c r="N55" s="188">
        <f t="shared" si="60"/>
        <v>0</v>
      </c>
      <c r="O55" s="188">
        <f t="shared" si="60"/>
        <v>0</v>
      </c>
      <c r="P55" s="188">
        <f t="shared" si="60"/>
        <v>0</v>
      </c>
      <c r="Q55" s="188">
        <f t="shared" si="60"/>
        <v>0</v>
      </c>
      <c r="R55" s="188">
        <f t="shared" si="60"/>
        <v>0</v>
      </c>
    </row>
    <row r="56" spans="1:90" hidden="1" x14ac:dyDescent="0.3">
      <c r="D56" s="182" t="str">
        <f t="shared" si="57"/>
        <v>Schoolgewicht</v>
      </c>
      <c r="G56" s="183">
        <f>IF((ROUND(IF(G54-(6%*G51)&lt;0,0,(G54-(6%*G51))),0))&lt;(K872+K881+K890+K904),(K872+K881+K890+K904),((ROUND(IF(G54-(6%*G51)&lt;0,0,(G54-(6%*G51))),0))))</f>
        <v>0</v>
      </c>
      <c r="I56" s="183">
        <f t="shared" ref="I56:R56" si="61">IF((ROUND(IF(I54-(6%*I51)&lt;0,0,(I54-(6%*I51))),0))&lt;(L872+L881+L890+L904),(L872+L881+L890+L904),((ROUND(IF(I54-(6%*I51)&lt;0,0,(I54-(6%*I51))),0))))</f>
        <v>0</v>
      </c>
      <c r="J56" s="183">
        <f t="shared" si="61"/>
        <v>0</v>
      </c>
      <c r="K56" s="183">
        <f t="shared" si="61"/>
        <v>0</v>
      </c>
      <c r="L56" s="183">
        <f t="shared" si="61"/>
        <v>0</v>
      </c>
      <c r="M56" s="183">
        <f t="shared" si="61"/>
        <v>0</v>
      </c>
      <c r="N56" s="183">
        <f t="shared" si="61"/>
        <v>0</v>
      </c>
      <c r="O56" s="183">
        <f t="shared" si="61"/>
        <v>0</v>
      </c>
      <c r="P56" s="183">
        <f t="shared" si="61"/>
        <v>0</v>
      </c>
      <c r="Q56" s="183">
        <f t="shared" si="61"/>
        <v>0</v>
      </c>
      <c r="R56" s="183">
        <f t="shared" si="61"/>
        <v>0</v>
      </c>
    </row>
    <row r="57" spans="1:90" thickBot="1" x14ac:dyDescent="0.35">
      <c r="B57" s="44"/>
      <c r="C57" s="44"/>
      <c r="D57" s="44"/>
      <c r="E57" s="44"/>
      <c r="F57" s="44"/>
      <c r="G57" s="44"/>
      <c r="H57" s="44"/>
      <c r="I57" s="44"/>
      <c r="J57" s="44"/>
      <c r="K57" s="44"/>
      <c r="L57" s="44"/>
      <c r="M57" s="44"/>
      <c r="N57" s="44"/>
      <c r="O57" s="44"/>
      <c r="P57" s="44"/>
      <c r="Q57" s="44"/>
      <c r="R57" s="44"/>
      <c r="S57" s="44"/>
    </row>
    <row r="58" spans="1:90" s="177" customFormat="1" ht="18.75" thickBot="1" x14ac:dyDescent="0.35">
      <c r="A58" s="185"/>
      <c r="B58" s="44"/>
      <c r="C58" s="195" t="str">
        <f>'Invulblad - Onderhoudskosten'!B14</f>
        <v>School 6</v>
      </c>
      <c r="D58" s="51" t="str">
        <f>D48</f>
        <v>Aantal leerlingen</v>
      </c>
      <c r="E58" s="51"/>
      <c r="F58" s="44"/>
      <c r="G58" s="194">
        <f>G48</f>
        <v>41548</v>
      </c>
      <c r="H58" s="44"/>
      <c r="I58" s="3">
        <f t="shared" ref="I58:R58" si="62">I48</f>
        <v>2015</v>
      </c>
      <c r="J58" s="3">
        <f t="shared" si="62"/>
        <v>2016</v>
      </c>
      <c r="K58" s="3">
        <f t="shared" si="62"/>
        <v>2017</v>
      </c>
      <c r="L58" s="3">
        <f t="shared" si="62"/>
        <v>2018</v>
      </c>
      <c r="M58" s="3">
        <f t="shared" si="62"/>
        <v>2019</v>
      </c>
      <c r="N58" s="3">
        <f t="shared" si="62"/>
        <v>2020</v>
      </c>
      <c r="O58" s="3">
        <f t="shared" si="62"/>
        <v>2021</v>
      </c>
      <c r="P58" s="3">
        <f t="shared" si="62"/>
        <v>2022</v>
      </c>
      <c r="Q58" s="3">
        <f t="shared" si="62"/>
        <v>2023</v>
      </c>
      <c r="R58" s="3">
        <f t="shared" si="62"/>
        <v>2024</v>
      </c>
      <c r="S58" s="44"/>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row>
    <row r="59" spans="1:90" ht="15.75" x14ac:dyDescent="0.3">
      <c r="B59" s="44"/>
      <c r="C59" s="33"/>
      <c r="D59" s="33" t="str">
        <f>D49</f>
        <v>4-7 jaar</v>
      </c>
      <c r="E59" s="33"/>
      <c r="F59" s="44"/>
      <c r="G59" s="178"/>
      <c r="H59" s="44"/>
      <c r="I59" s="178"/>
      <c r="J59" s="178"/>
      <c r="K59" s="178"/>
      <c r="L59" s="178"/>
      <c r="M59" s="178"/>
      <c r="N59" s="178"/>
      <c r="O59" s="178"/>
      <c r="P59" s="178"/>
      <c r="Q59" s="178"/>
      <c r="R59" s="178"/>
      <c r="S59" s="44"/>
    </row>
    <row r="60" spans="1:90" ht="15.75" x14ac:dyDescent="0.3">
      <c r="B60" s="44"/>
      <c r="C60" s="33"/>
      <c r="D60" s="33" t="str">
        <f t="shared" ref="D60:D66" si="63">D50</f>
        <v>vanaf 8 jaar</v>
      </c>
      <c r="E60" s="33"/>
      <c r="F60" s="44"/>
      <c r="G60" s="178"/>
      <c r="H60" s="44"/>
      <c r="I60" s="178"/>
      <c r="J60" s="178"/>
      <c r="K60" s="178"/>
      <c r="L60" s="178"/>
      <c r="M60" s="178"/>
      <c r="N60" s="178"/>
      <c r="O60" s="178"/>
      <c r="P60" s="178"/>
      <c r="Q60" s="178"/>
      <c r="R60" s="178"/>
      <c r="S60" s="44"/>
    </row>
    <row r="61" spans="1:90" ht="15.75" x14ac:dyDescent="0.3">
      <c r="B61" s="44"/>
      <c r="C61" s="33"/>
      <c r="D61" s="51" t="str">
        <f t="shared" si="63"/>
        <v xml:space="preserve">totaal </v>
      </c>
      <c r="E61" s="51"/>
      <c r="F61" s="44"/>
      <c r="G61" s="52">
        <f>G60+G59</f>
        <v>0</v>
      </c>
      <c r="H61" s="44"/>
      <c r="I61" s="52">
        <f t="shared" ref="I61:R61" si="64">I60+I59</f>
        <v>0</v>
      </c>
      <c r="J61" s="52">
        <f t="shared" si="64"/>
        <v>0</v>
      </c>
      <c r="K61" s="52">
        <f t="shared" si="64"/>
        <v>0</v>
      </c>
      <c r="L61" s="52">
        <f t="shared" si="64"/>
        <v>0</v>
      </c>
      <c r="M61" s="52">
        <f t="shared" si="64"/>
        <v>0</v>
      </c>
      <c r="N61" s="52">
        <f t="shared" si="64"/>
        <v>0</v>
      </c>
      <c r="O61" s="52">
        <f t="shared" si="64"/>
        <v>0</v>
      </c>
      <c r="P61" s="52">
        <f t="shared" si="64"/>
        <v>0</v>
      </c>
      <c r="Q61" s="52">
        <f t="shared" si="64"/>
        <v>0</v>
      </c>
      <c r="R61" s="52">
        <f t="shared" si="64"/>
        <v>0</v>
      </c>
      <c r="S61" s="44"/>
    </row>
    <row r="62" spans="1:90" ht="15.75" x14ac:dyDescent="0.3">
      <c r="B62" s="44"/>
      <c r="C62" s="33"/>
      <c r="D62" s="56" t="str">
        <f t="shared" si="63"/>
        <v>waarvan gewichtsleerling: 0,30</v>
      </c>
      <c r="E62" s="56"/>
      <c r="F62" s="44"/>
      <c r="G62" s="178"/>
      <c r="H62" s="44"/>
      <c r="I62" s="178"/>
      <c r="J62" s="178"/>
      <c r="K62" s="178"/>
      <c r="L62" s="178"/>
      <c r="M62" s="178"/>
      <c r="N62" s="178"/>
      <c r="O62" s="178"/>
      <c r="P62" s="178"/>
      <c r="Q62" s="178"/>
      <c r="R62" s="178"/>
      <c r="S62" s="44"/>
    </row>
    <row r="63" spans="1:90" ht="15.75" x14ac:dyDescent="0.3">
      <c r="B63" s="44"/>
      <c r="C63" s="33"/>
      <c r="D63" s="56" t="str">
        <f t="shared" si="63"/>
        <v>waarvan gewichtsleerling: 1,20</v>
      </c>
      <c r="E63" s="56"/>
      <c r="F63" s="44"/>
      <c r="G63" s="178"/>
      <c r="H63" s="44"/>
      <c r="I63" s="178"/>
      <c r="J63" s="178"/>
      <c r="K63" s="178"/>
      <c r="L63" s="178"/>
      <c r="M63" s="178"/>
      <c r="N63" s="178"/>
      <c r="O63" s="178"/>
      <c r="P63" s="178"/>
      <c r="Q63" s="178"/>
      <c r="R63" s="178"/>
      <c r="S63" s="44"/>
    </row>
    <row r="64" spans="1:90" hidden="1" x14ac:dyDescent="0.3">
      <c r="D64" s="182" t="str">
        <f t="shared" si="63"/>
        <v>gewichtenregeling</v>
      </c>
      <c r="G64" s="188">
        <f>(G62*0.3)+(G63*1.2)</f>
        <v>0</v>
      </c>
      <c r="I64" s="188">
        <f t="shared" ref="I64:R64" si="65">(I62*0.3)+(I63*1.2)</f>
        <v>0</v>
      </c>
      <c r="J64" s="188">
        <f t="shared" si="65"/>
        <v>0</v>
      </c>
      <c r="K64" s="188">
        <f t="shared" si="65"/>
        <v>0</v>
      </c>
      <c r="L64" s="188">
        <f t="shared" si="65"/>
        <v>0</v>
      </c>
      <c r="M64" s="188">
        <f t="shared" si="65"/>
        <v>0</v>
      </c>
      <c r="N64" s="188">
        <f t="shared" si="65"/>
        <v>0</v>
      </c>
      <c r="O64" s="188">
        <f t="shared" si="65"/>
        <v>0</v>
      </c>
      <c r="P64" s="188">
        <f t="shared" si="65"/>
        <v>0</v>
      </c>
      <c r="Q64" s="188">
        <f t="shared" si="65"/>
        <v>0</v>
      </c>
      <c r="R64" s="188">
        <f t="shared" si="65"/>
        <v>0</v>
      </c>
    </row>
    <row r="65" spans="1:90" hidden="1" x14ac:dyDescent="0.3">
      <c r="D65" s="182" t="str">
        <f t="shared" si="63"/>
        <v>Bepalen schoolgewicht</v>
      </c>
      <c r="G65" s="188">
        <f>ROUND(IF(G66&lt;(G61*0.8),G66,(0.8*G61)),0)</f>
        <v>0</v>
      </c>
      <c r="I65" s="188">
        <f>ROUND(IF(I66&lt;(I61*0.8),I66,(0.8*I61)),0)</f>
        <v>0</v>
      </c>
      <c r="J65" s="188">
        <f>ROUND(IF(J66&lt;(J61*0.8),J66,(0.8*J61)),0)</f>
        <v>0</v>
      </c>
      <c r="K65" s="188">
        <f t="shared" ref="K65:R65" si="66">ROUND(IF(K66&lt;(K61*0.8),K66,(0.8*K61)),0)</f>
        <v>0</v>
      </c>
      <c r="L65" s="188">
        <f t="shared" si="66"/>
        <v>0</v>
      </c>
      <c r="M65" s="188">
        <f t="shared" si="66"/>
        <v>0</v>
      </c>
      <c r="N65" s="188">
        <f t="shared" si="66"/>
        <v>0</v>
      </c>
      <c r="O65" s="188">
        <f t="shared" si="66"/>
        <v>0</v>
      </c>
      <c r="P65" s="188">
        <f t="shared" si="66"/>
        <v>0</v>
      </c>
      <c r="Q65" s="188">
        <f t="shared" si="66"/>
        <v>0</v>
      </c>
      <c r="R65" s="188">
        <f t="shared" si="66"/>
        <v>0</v>
      </c>
    </row>
    <row r="66" spans="1:90" hidden="1" x14ac:dyDescent="0.3">
      <c r="D66" s="182" t="str">
        <f t="shared" si="63"/>
        <v>Schoolgewicht</v>
      </c>
      <c r="G66" s="183">
        <f>IF((ROUND(IF(G64-(6%*G61)&lt;0,0,(G64-(6%*G61))),0))&lt;(K882+K891+K900+K914),(K882+K891+K900+K914),((ROUND(IF(G64-(6%*G61)&lt;0,0,(G64-(6%*G61))),0))))</f>
        <v>0</v>
      </c>
      <c r="I66" s="183">
        <f t="shared" ref="I66:R66" si="67">IF((ROUND(IF(I64-(6%*I61)&lt;0,0,(I64-(6%*I61))),0))&lt;(L882+L891+L900+L914),(L882+L891+L900+L914),((ROUND(IF(I64-(6%*I61)&lt;0,0,(I64-(6%*I61))),0))))</f>
        <v>0</v>
      </c>
      <c r="J66" s="183">
        <f t="shared" si="67"/>
        <v>0</v>
      </c>
      <c r="K66" s="183">
        <f t="shared" si="67"/>
        <v>0</v>
      </c>
      <c r="L66" s="183">
        <f t="shared" si="67"/>
        <v>0</v>
      </c>
      <c r="M66" s="183">
        <f t="shared" si="67"/>
        <v>0</v>
      </c>
      <c r="N66" s="183">
        <f t="shared" si="67"/>
        <v>0</v>
      </c>
      <c r="O66" s="183">
        <f t="shared" si="67"/>
        <v>0</v>
      </c>
      <c r="P66" s="183">
        <f t="shared" si="67"/>
        <v>0</v>
      </c>
      <c r="Q66" s="183">
        <f t="shared" si="67"/>
        <v>0</v>
      </c>
      <c r="R66" s="183">
        <f t="shared" si="67"/>
        <v>0</v>
      </c>
    </row>
    <row r="67" spans="1:90" thickBot="1" x14ac:dyDescent="0.35">
      <c r="B67" s="44"/>
      <c r="C67" s="44"/>
      <c r="D67" s="44"/>
      <c r="E67" s="44"/>
      <c r="F67" s="44"/>
      <c r="G67" s="44"/>
      <c r="H67" s="44"/>
      <c r="I67" s="44"/>
      <c r="J67" s="44"/>
      <c r="K67" s="44"/>
      <c r="L67" s="44"/>
      <c r="M67" s="44"/>
      <c r="N67" s="44"/>
      <c r="O67" s="44"/>
      <c r="P67" s="44"/>
      <c r="Q67" s="44"/>
      <c r="R67" s="44"/>
      <c r="S67" s="44"/>
    </row>
    <row r="68" spans="1:90" s="177" customFormat="1" ht="18.75" thickBot="1" x14ac:dyDescent="0.35">
      <c r="A68" s="185"/>
      <c r="B68" s="44"/>
      <c r="C68" s="195" t="str">
        <f>'Invulblad - Onderhoudskosten'!B15</f>
        <v>School 7</v>
      </c>
      <c r="D68" s="51" t="str">
        <f>D58</f>
        <v>Aantal leerlingen</v>
      </c>
      <c r="E68" s="51"/>
      <c r="F68" s="44"/>
      <c r="G68" s="194">
        <f>G58</f>
        <v>41548</v>
      </c>
      <c r="H68" s="44"/>
      <c r="I68" s="3">
        <f t="shared" ref="I68:R68" si="68">I58</f>
        <v>2015</v>
      </c>
      <c r="J68" s="3">
        <f t="shared" si="68"/>
        <v>2016</v>
      </c>
      <c r="K68" s="3">
        <f t="shared" si="68"/>
        <v>2017</v>
      </c>
      <c r="L68" s="3">
        <f t="shared" si="68"/>
        <v>2018</v>
      </c>
      <c r="M68" s="3">
        <f t="shared" si="68"/>
        <v>2019</v>
      </c>
      <c r="N68" s="3">
        <f t="shared" si="68"/>
        <v>2020</v>
      </c>
      <c r="O68" s="3">
        <f t="shared" si="68"/>
        <v>2021</v>
      </c>
      <c r="P68" s="3">
        <f t="shared" si="68"/>
        <v>2022</v>
      </c>
      <c r="Q68" s="3">
        <f t="shared" si="68"/>
        <v>2023</v>
      </c>
      <c r="R68" s="3">
        <f t="shared" si="68"/>
        <v>2024</v>
      </c>
      <c r="S68" s="44"/>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row>
    <row r="69" spans="1:90" ht="15.75" x14ac:dyDescent="0.3">
      <c r="B69" s="44"/>
      <c r="C69" s="33"/>
      <c r="D69" s="33" t="str">
        <f>D59</f>
        <v>4-7 jaar</v>
      </c>
      <c r="E69" s="33"/>
      <c r="F69" s="44"/>
      <c r="G69" s="178"/>
      <c r="H69" s="44"/>
      <c r="I69" s="178"/>
      <c r="J69" s="178"/>
      <c r="K69" s="178"/>
      <c r="L69" s="178"/>
      <c r="M69" s="178"/>
      <c r="N69" s="178"/>
      <c r="O69" s="178"/>
      <c r="P69" s="178"/>
      <c r="Q69" s="178"/>
      <c r="R69" s="178"/>
      <c r="S69" s="44"/>
    </row>
    <row r="70" spans="1:90" ht="15.75" x14ac:dyDescent="0.3">
      <c r="B70" s="44"/>
      <c r="C70" s="33"/>
      <c r="D70" s="33" t="str">
        <f t="shared" ref="D70:D76" si="69">D60</f>
        <v>vanaf 8 jaar</v>
      </c>
      <c r="E70" s="33"/>
      <c r="F70" s="44"/>
      <c r="G70" s="178"/>
      <c r="H70" s="44"/>
      <c r="I70" s="178"/>
      <c r="J70" s="178"/>
      <c r="K70" s="178"/>
      <c r="L70" s="178"/>
      <c r="M70" s="178"/>
      <c r="N70" s="178"/>
      <c r="O70" s="178"/>
      <c r="P70" s="178"/>
      <c r="Q70" s="178"/>
      <c r="R70" s="178"/>
      <c r="S70" s="44"/>
    </row>
    <row r="71" spans="1:90" ht="15.75" x14ac:dyDescent="0.3">
      <c r="B71" s="44"/>
      <c r="C71" s="33"/>
      <c r="D71" s="51" t="str">
        <f t="shared" si="69"/>
        <v xml:space="preserve">totaal </v>
      </c>
      <c r="E71" s="51"/>
      <c r="F71" s="44"/>
      <c r="G71" s="52">
        <f>G70+G69</f>
        <v>0</v>
      </c>
      <c r="H71" s="44"/>
      <c r="I71" s="52">
        <f t="shared" ref="I71:R71" si="70">I70+I69</f>
        <v>0</v>
      </c>
      <c r="J71" s="52">
        <f t="shared" si="70"/>
        <v>0</v>
      </c>
      <c r="K71" s="52">
        <f t="shared" si="70"/>
        <v>0</v>
      </c>
      <c r="L71" s="52">
        <f t="shared" si="70"/>
        <v>0</v>
      </c>
      <c r="M71" s="52">
        <f t="shared" si="70"/>
        <v>0</v>
      </c>
      <c r="N71" s="52">
        <f t="shared" si="70"/>
        <v>0</v>
      </c>
      <c r="O71" s="52">
        <f t="shared" si="70"/>
        <v>0</v>
      </c>
      <c r="P71" s="52">
        <f t="shared" si="70"/>
        <v>0</v>
      </c>
      <c r="Q71" s="52">
        <f t="shared" si="70"/>
        <v>0</v>
      </c>
      <c r="R71" s="52">
        <f t="shared" si="70"/>
        <v>0</v>
      </c>
      <c r="S71" s="44"/>
    </row>
    <row r="72" spans="1:90" ht="15.75" x14ac:dyDescent="0.3">
      <c r="B72" s="44"/>
      <c r="C72" s="33"/>
      <c r="D72" s="56" t="str">
        <f t="shared" si="69"/>
        <v>waarvan gewichtsleerling: 0,30</v>
      </c>
      <c r="E72" s="56"/>
      <c r="F72" s="44"/>
      <c r="G72" s="178"/>
      <c r="H72" s="44"/>
      <c r="I72" s="178"/>
      <c r="J72" s="178"/>
      <c r="K72" s="178"/>
      <c r="L72" s="178"/>
      <c r="M72" s="178"/>
      <c r="N72" s="178"/>
      <c r="O72" s="178"/>
      <c r="P72" s="178"/>
      <c r="Q72" s="178"/>
      <c r="R72" s="178"/>
      <c r="S72" s="44"/>
    </row>
    <row r="73" spans="1:90" ht="15.75" x14ac:dyDescent="0.3">
      <c r="B73" s="44"/>
      <c r="C73" s="33"/>
      <c r="D73" s="56" t="str">
        <f t="shared" si="69"/>
        <v>waarvan gewichtsleerling: 1,20</v>
      </c>
      <c r="E73" s="56"/>
      <c r="F73" s="44"/>
      <c r="G73" s="178"/>
      <c r="H73" s="44"/>
      <c r="I73" s="178"/>
      <c r="J73" s="178"/>
      <c r="K73" s="178"/>
      <c r="L73" s="178"/>
      <c r="M73" s="178"/>
      <c r="N73" s="178"/>
      <c r="O73" s="178"/>
      <c r="P73" s="178"/>
      <c r="Q73" s="178"/>
      <c r="R73" s="178"/>
      <c r="S73" s="44"/>
    </row>
    <row r="74" spans="1:90" hidden="1" x14ac:dyDescent="0.3">
      <c r="D74" s="182" t="str">
        <f t="shared" si="69"/>
        <v>gewichtenregeling</v>
      </c>
      <c r="G74" s="188">
        <f>(G72*0.3)+(G73*1.2)</f>
        <v>0</v>
      </c>
      <c r="I74" s="188">
        <f t="shared" ref="I74:R74" si="71">(I72*0.3)+(I73*1.2)</f>
        <v>0</v>
      </c>
      <c r="J74" s="188">
        <f t="shared" si="71"/>
        <v>0</v>
      </c>
      <c r="K74" s="188">
        <f t="shared" si="71"/>
        <v>0</v>
      </c>
      <c r="L74" s="188">
        <f t="shared" si="71"/>
        <v>0</v>
      </c>
      <c r="M74" s="188">
        <f t="shared" si="71"/>
        <v>0</v>
      </c>
      <c r="N74" s="188">
        <f t="shared" si="71"/>
        <v>0</v>
      </c>
      <c r="O74" s="188">
        <f t="shared" si="71"/>
        <v>0</v>
      </c>
      <c r="P74" s="188">
        <f t="shared" si="71"/>
        <v>0</v>
      </c>
      <c r="Q74" s="188">
        <f t="shared" si="71"/>
        <v>0</v>
      </c>
      <c r="R74" s="188">
        <f t="shared" si="71"/>
        <v>0</v>
      </c>
    </row>
    <row r="75" spans="1:90" hidden="1" x14ac:dyDescent="0.3">
      <c r="D75" s="182" t="str">
        <f t="shared" si="69"/>
        <v>Bepalen schoolgewicht</v>
      </c>
      <c r="G75" s="188">
        <f>ROUND(IF(G76&lt;(G71*0.8),G76,(0.8*G71)),0)</f>
        <v>0</v>
      </c>
      <c r="I75" s="188">
        <f>ROUND(IF(I76&lt;(I71*0.8),I76,(0.8*I71)),0)</f>
        <v>0</v>
      </c>
      <c r="J75" s="188">
        <f>ROUND(IF(J76&lt;(J71*0.8),J76,(0.8*J71)),0)</f>
        <v>0</v>
      </c>
      <c r="K75" s="188">
        <f t="shared" ref="K75:R75" si="72">ROUND(IF(K76&lt;(K71*0.8),K76,(0.8*K71)),0)</f>
        <v>0</v>
      </c>
      <c r="L75" s="188">
        <f t="shared" si="72"/>
        <v>0</v>
      </c>
      <c r="M75" s="188">
        <f t="shared" si="72"/>
        <v>0</v>
      </c>
      <c r="N75" s="188">
        <f t="shared" si="72"/>
        <v>0</v>
      </c>
      <c r="O75" s="188">
        <f t="shared" si="72"/>
        <v>0</v>
      </c>
      <c r="P75" s="188">
        <f t="shared" si="72"/>
        <v>0</v>
      </c>
      <c r="Q75" s="188">
        <f t="shared" si="72"/>
        <v>0</v>
      </c>
      <c r="R75" s="188">
        <f t="shared" si="72"/>
        <v>0</v>
      </c>
    </row>
    <row r="76" spans="1:90" hidden="1" x14ac:dyDescent="0.3">
      <c r="D76" s="182" t="str">
        <f t="shared" si="69"/>
        <v>Schoolgewicht</v>
      </c>
      <c r="G76" s="183">
        <f>IF((ROUND(IF(G74-(6%*G71)&lt;0,0,(G74-(6%*G71))),0))&lt;(K892+K901+K910+K924),(K892+K901+K910+K924),((ROUND(IF(G74-(6%*G71)&lt;0,0,(G74-(6%*G71))),0))))</f>
        <v>0</v>
      </c>
      <c r="I76" s="183">
        <f t="shared" ref="I76:R76" si="73">IF((ROUND(IF(I74-(6%*I71)&lt;0,0,(I74-(6%*I71))),0))&lt;(L892+L901+L910+L924),(L892+L901+L910+L924),((ROUND(IF(I74-(6%*I71)&lt;0,0,(I74-(6%*I71))),0))))</f>
        <v>0</v>
      </c>
      <c r="J76" s="183">
        <f t="shared" si="73"/>
        <v>0</v>
      </c>
      <c r="K76" s="183">
        <f t="shared" si="73"/>
        <v>0</v>
      </c>
      <c r="L76" s="183">
        <f t="shared" si="73"/>
        <v>0</v>
      </c>
      <c r="M76" s="183">
        <f t="shared" si="73"/>
        <v>0</v>
      </c>
      <c r="N76" s="183">
        <f t="shared" si="73"/>
        <v>0</v>
      </c>
      <c r="O76" s="183">
        <f t="shared" si="73"/>
        <v>0</v>
      </c>
      <c r="P76" s="183">
        <f t="shared" si="73"/>
        <v>0</v>
      </c>
      <c r="Q76" s="183">
        <f t="shared" si="73"/>
        <v>0</v>
      </c>
      <c r="R76" s="183">
        <f t="shared" si="73"/>
        <v>0</v>
      </c>
    </row>
    <row r="77" spans="1:90" thickBot="1" x14ac:dyDescent="0.35">
      <c r="B77" s="44"/>
      <c r="C77" s="44"/>
      <c r="D77" s="44"/>
      <c r="E77" s="44"/>
      <c r="F77" s="44"/>
      <c r="G77" s="44"/>
      <c r="H77" s="44"/>
      <c r="I77" s="44"/>
      <c r="J77" s="44"/>
      <c r="K77" s="44"/>
      <c r="L77" s="44"/>
      <c r="M77" s="44"/>
      <c r="N77" s="44"/>
      <c r="O77" s="44"/>
      <c r="P77" s="44"/>
      <c r="Q77" s="44"/>
      <c r="R77" s="44"/>
      <c r="S77" s="44"/>
    </row>
    <row r="78" spans="1:90" s="177" customFormat="1" ht="18.75" thickBot="1" x14ac:dyDescent="0.35">
      <c r="A78" s="185"/>
      <c r="B78" s="44"/>
      <c r="C78" s="195" t="str">
        <f>'Invulblad - Onderhoudskosten'!B16</f>
        <v>School 8</v>
      </c>
      <c r="D78" s="51" t="str">
        <f>D68</f>
        <v>Aantal leerlingen</v>
      </c>
      <c r="E78" s="51"/>
      <c r="F78" s="44"/>
      <c r="G78" s="194">
        <f>G68</f>
        <v>41548</v>
      </c>
      <c r="H78" s="44"/>
      <c r="I78" s="3">
        <f t="shared" ref="I78:R78" si="74">I68</f>
        <v>2015</v>
      </c>
      <c r="J78" s="3">
        <f t="shared" si="74"/>
        <v>2016</v>
      </c>
      <c r="K78" s="3">
        <f t="shared" si="74"/>
        <v>2017</v>
      </c>
      <c r="L78" s="3">
        <f t="shared" si="74"/>
        <v>2018</v>
      </c>
      <c r="M78" s="3">
        <f t="shared" si="74"/>
        <v>2019</v>
      </c>
      <c r="N78" s="3">
        <f t="shared" si="74"/>
        <v>2020</v>
      </c>
      <c r="O78" s="3">
        <f t="shared" si="74"/>
        <v>2021</v>
      </c>
      <c r="P78" s="3">
        <f t="shared" si="74"/>
        <v>2022</v>
      </c>
      <c r="Q78" s="3">
        <f t="shared" si="74"/>
        <v>2023</v>
      </c>
      <c r="R78" s="3">
        <f t="shared" si="74"/>
        <v>2024</v>
      </c>
      <c r="S78" s="44"/>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row>
    <row r="79" spans="1:90" ht="15.75" x14ac:dyDescent="0.3">
      <c r="B79" s="44"/>
      <c r="C79" s="33"/>
      <c r="D79" s="33" t="str">
        <f>D69</f>
        <v>4-7 jaar</v>
      </c>
      <c r="E79" s="33"/>
      <c r="F79" s="44"/>
      <c r="G79" s="178"/>
      <c r="H79" s="44"/>
      <c r="I79" s="178"/>
      <c r="J79" s="178"/>
      <c r="K79" s="178"/>
      <c r="L79" s="178"/>
      <c r="M79" s="178"/>
      <c r="N79" s="178"/>
      <c r="O79" s="178"/>
      <c r="P79" s="178"/>
      <c r="Q79" s="178"/>
      <c r="R79" s="178"/>
      <c r="S79" s="44"/>
    </row>
    <row r="80" spans="1:90" ht="15.75" x14ac:dyDescent="0.3">
      <c r="B80" s="44"/>
      <c r="C80" s="33"/>
      <c r="D80" s="33" t="str">
        <f t="shared" ref="D80:D86" si="75">D70</f>
        <v>vanaf 8 jaar</v>
      </c>
      <c r="E80" s="33"/>
      <c r="F80" s="44"/>
      <c r="G80" s="178"/>
      <c r="H80" s="44"/>
      <c r="I80" s="178"/>
      <c r="J80" s="178"/>
      <c r="K80" s="178"/>
      <c r="L80" s="178"/>
      <c r="M80" s="178"/>
      <c r="N80" s="178"/>
      <c r="O80" s="178"/>
      <c r="P80" s="178"/>
      <c r="Q80" s="178"/>
      <c r="R80" s="178"/>
      <c r="S80" s="44"/>
    </row>
    <row r="81" spans="1:90" ht="15.75" x14ac:dyDescent="0.3">
      <c r="B81" s="44"/>
      <c r="C81" s="33"/>
      <c r="D81" s="51" t="str">
        <f t="shared" si="75"/>
        <v xml:space="preserve">totaal </v>
      </c>
      <c r="E81" s="51"/>
      <c r="F81" s="44"/>
      <c r="G81" s="52">
        <f>G80+G79</f>
        <v>0</v>
      </c>
      <c r="H81" s="44"/>
      <c r="I81" s="52">
        <f t="shared" ref="I81:R81" si="76">I80+I79</f>
        <v>0</v>
      </c>
      <c r="J81" s="52">
        <f t="shared" si="76"/>
        <v>0</v>
      </c>
      <c r="K81" s="52">
        <f t="shared" si="76"/>
        <v>0</v>
      </c>
      <c r="L81" s="52">
        <f t="shared" si="76"/>
        <v>0</v>
      </c>
      <c r="M81" s="52">
        <f t="shared" si="76"/>
        <v>0</v>
      </c>
      <c r="N81" s="52">
        <f t="shared" si="76"/>
        <v>0</v>
      </c>
      <c r="O81" s="52">
        <f t="shared" si="76"/>
        <v>0</v>
      </c>
      <c r="P81" s="52">
        <f t="shared" si="76"/>
        <v>0</v>
      </c>
      <c r="Q81" s="52">
        <f t="shared" si="76"/>
        <v>0</v>
      </c>
      <c r="R81" s="52">
        <f t="shared" si="76"/>
        <v>0</v>
      </c>
      <c r="S81" s="44"/>
    </row>
    <row r="82" spans="1:90" ht="15.75" x14ac:dyDescent="0.3">
      <c r="B82" s="44"/>
      <c r="C82" s="33"/>
      <c r="D82" s="56" t="str">
        <f t="shared" si="75"/>
        <v>waarvan gewichtsleerling: 0,30</v>
      </c>
      <c r="E82" s="56"/>
      <c r="F82" s="44"/>
      <c r="G82" s="178"/>
      <c r="H82" s="44"/>
      <c r="I82" s="178"/>
      <c r="J82" s="178"/>
      <c r="K82" s="178"/>
      <c r="L82" s="178"/>
      <c r="M82" s="178"/>
      <c r="N82" s="178"/>
      <c r="O82" s="178"/>
      <c r="P82" s="178"/>
      <c r="Q82" s="178"/>
      <c r="R82" s="178"/>
      <c r="S82" s="44"/>
    </row>
    <row r="83" spans="1:90" ht="15.75" x14ac:dyDescent="0.3">
      <c r="B83" s="44"/>
      <c r="C83" s="33"/>
      <c r="D83" s="56" t="str">
        <f t="shared" si="75"/>
        <v>waarvan gewichtsleerling: 1,20</v>
      </c>
      <c r="E83" s="56"/>
      <c r="F83" s="44"/>
      <c r="G83" s="178"/>
      <c r="H83" s="44"/>
      <c r="I83" s="178"/>
      <c r="J83" s="178"/>
      <c r="K83" s="178"/>
      <c r="L83" s="178"/>
      <c r="M83" s="178"/>
      <c r="N83" s="178"/>
      <c r="O83" s="178"/>
      <c r="P83" s="178"/>
      <c r="Q83" s="178"/>
      <c r="R83" s="178"/>
      <c r="S83" s="44"/>
    </row>
    <row r="84" spans="1:90" hidden="1" x14ac:dyDescent="0.3">
      <c r="D84" s="182" t="str">
        <f t="shared" si="75"/>
        <v>gewichtenregeling</v>
      </c>
      <c r="G84" s="188">
        <f>(G82*0.3)+(G83*1.2)</f>
        <v>0</v>
      </c>
      <c r="I84" s="188">
        <f t="shared" ref="I84:R84" si="77">(I82*0.3)+(I83*1.2)</f>
        <v>0</v>
      </c>
      <c r="J84" s="188">
        <f t="shared" si="77"/>
        <v>0</v>
      </c>
      <c r="K84" s="188">
        <f t="shared" si="77"/>
        <v>0</v>
      </c>
      <c r="L84" s="188">
        <f t="shared" si="77"/>
        <v>0</v>
      </c>
      <c r="M84" s="188">
        <f t="shared" si="77"/>
        <v>0</v>
      </c>
      <c r="N84" s="188">
        <f t="shared" si="77"/>
        <v>0</v>
      </c>
      <c r="O84" s="188">
        <f t="shared" si="77"/>
        <v>0</v>
      </c>
      <c r="P84" s="188">
        <f t="shared" si="77"/>
        <v>0</v>
      </c>
      <c r="Q84" s="188">
        <f t="shared" si="77"/>
        <v>0</v>
      </c>
      <c r="R84" s="188">
        <f t="shared" si="77"/>
        <v>0</v>
      </c>
    </row>
    <row r="85" spans="1:90" hidden="1" x14ac:dyDescent="0.3">
      <c r="D85" s="182" t="str">
        <f t="shared" si="75"/>
        <v>Bepalen schoolgewicht</v>
      </c>
      <c r="G85" s="188">
        <f>ROUND(IF(G86&lt;(G81*0.8),G86,(0.8*G81)),0)</f>
        <v>0</v>
      </c>
      <c r="I85" s="188">
        <f>ROUND(IF(I86&lt;(I81*0.8),I86,(0.8*I81)),0)</f>
        <v>0</v>
      </c>
      <c r="J85" s="188">
        <f>ROUND(IF(J86&lt;(J81*0.8),J86,(0.8*J81)),0)</f>
        <v>0</v>
      </c>
      <c r="K85" s="188">
        <f t="shared" ref="K85:R85" si="78">ROUND(IF(K86&lt;(K81*0.8),K86,(0.8*K81)),0)</f>
        <v>0</v>
      </c>
      <c r="L85" s="188">
        <f t="shared" si="78"/>
        <v>0</v>
      </c>
      <c r="M85" s="188">
        <f t="shared" si="78"/>
        <v>0</v>
      </c>
      <c r="N85" s="188">
        <f t="shared" si="78"/>
        <v>0</v>
      </c>
      <c r="O85" s="188">
        <f t="shared" si="78"/>
        <v>0</v>
      </c>
      <c r="P85" s="188">
        <f t="shared" si="78"/>
        <v>0</v>
      </c>
      <c r="Q85" s="188">
        <f t="shared" si="78"/>
        <v>0</v>
      </c>
      <c r="R85" s="188">
        <f t="shared" si="78"/>
        <v>0</v>
      </c>
    </row>
    <row r="86" spans="1:90" hidden="1" x14ac:dyDescent="0.3">
      <c r="D86" s="182" t="str">
        <f t="shared" si="75"/>
        <v>Schoolgewicht</v>
      </c>
      <c r="G86" s="183">
        <f>IF((ROUND(IF(G84-(6%*G81)&lt;0,0,(G84-(6%*G81))),0))&lt;(K902+K911+K920+K934),(K902+K911+K920+K934),((ROUND(IF(G84-(6%*G81)&lt;0,0,(G84-(6%*G81))),0))))</f>
        <v>0</v>
      </c>
      <c r="I86" s="183">
        <f t="shared" ref="I86:R86" si="79">IF((ROUND(IF(I84-(6%*I81)&lt;0,0,(I84-(6%*I81))),0))&lt;(L902+L911+L920+L934),(L902+L911+L920+L934),((ROUND(IF(I84-(6%*I81)&lt;0,0,(I84-(6%*I81))),0))))</f>
        <v>0</v>
      </c>
      <c r="J86" s="183">
        <f t="shared" si="79"/>
        <v>0</v>
      </c>
      <c r="K86" s="183">
        <f t="shared" si="79"/>
        <v>0</v>
      </c>
      <c r="L86" s="183">
        <f t="shared" si="79"/>
        <v>0</v>
      </c>
      <c r="M86" s="183">
        <f t="shared" si="79"/>
        <v>0</v>
      </c>
      <c r="N86" s="183">
        <f t="shared" si="79"/>
        <v>0</v>
      </c>
      <c r="O86" s="183">
        <f t="shared" si="79"/>
        <v>0</v>
      </c>
      <c r="P86" s="183">
        <f t="shared" si="79"/>
        <v>0</v>
      </c>
      <c r="Q86" s="183">
        <f t="shared" si="79"/>
        <v>0</v>
      </c>
      <c r="R86" s="183">
        <f t="shared" si="79"/>
        <v>0</v>
      </c>
    </row>
    <row r="87" spans="1:90" thickBot="1" x14ac:dyDescent="0.35">
      <c r="B87" s="44"/>
      <c r="C87" s="44"/>
      <c r="D87" s="44"/>
      <c r="E87" s="44"/>
      <c r="F87" s="44"/>
      <c r="G87" s="44"/>
      <c r="H87" s="44"/>
      <c r="I87" s="44"/>
      <c r="J87" s="44"/>
      <c r="K87" s="44"/>
      <c r="L87" s="44"/>
      <c r="M87" s="44"/>
      <c r="N87" s="44"/>
      <c r="O87" s="44"/>
      <c r="P87" s="44"/>
      <c r="Q87" s="44"/>
      <c r="R87" s="44"/>
      <c r="S87" s="44"/>
    </row>
    <row r="88" spans="1:90" s="177" customFormat="1" ht="18.75" thickBot="1" x14ac:dyDescent="0.35">
      <c r="A88" s="185"/>
      <c r="B88" s="44"/>
      <c r="C88" s="195" t="str">
        <f>'Invulblad - Onderhoudskosten'!B17</f>
        <v>School 9</v>
      </c>
      <c r="D88" s="51" t="str">
        <f>D78</f>
        <v>Aantal leerlingen</v>
      </c>
      <c r="E88" s="51"/>
      <c r="F88" s="44"/>
      <c r="G88" s="194">
        <f>G78</f>
        <v>41548</v>
      </c>
      <c r="H88" s="44"/>
      <c r="I88" s="3">
        <f t="shared" ref="I88:R88" si="80">I78</f>
        <v>2015</v>
      </c>
      <c r="J88" s="3">
        <f t="shared" si="80"/>
        <v>2016</v>
      </c>
      <c r="K88" s="3">
        <f t="shared" si="80"/>
        <v>2017</v>
      </c>
      <c r="L88" s="3">
        <f t="shared" si="80"/>
        <v>2018</v>
      </c>
      <c r="M88" s="3">
        <f t="shared" si="80"/>
        <v>2019</v>
      </c>
      <c r="N88" s="3">
        <f t="shared" si="80"/>
        <v>2020</v>
      </c>
      <c r="O88" s="3">
        <f t="shared" si="80"/>
        <v>2021</v>
      </c>
      <c r="P88" s="3">
        <f t="shared" si="80"/>
        <v>2022</v>
      </c>
      <c r="Q88" s="3">
        <f t="shared" si="80"/>
        <v>2023</v>
      </c>
      <c r="R88" s="3">
        <f t="shared" si="80"/>
        <v>2024</v>
      </c>
      <c r="S88" s="44"/>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row>
    <row r="89" spans="1:90" ht="15.75" x14ac:dyDescent="0.3">
      <c r="B89" s="44"/>
      <c r="C89" s="33"/>
      <c r="D89" s="33" t="str">
        <f>D79</f>
        <v>4-7 jaar</v>
      </c>
      <c r="E89" s="33"/>
      <c r="F89" s="44"/>
      <c r="G89" s="178"/>
      <c r="H89" s="44"/>
      <c r="I89" s="178"/>
      <c r="J89" s="178"/>
      <c r="K89" s="178"/>
      <c r="L89" s="178"/>
      <c r="M89" s="178"/>
      <c r="N89" s="178"/>
      <c r="O89" s="178"/>
      <c r="P89" s="178"/>
      <c r="Q89" s="178"/>
      <c r="R89" s="178"/>
      <c r="S89" s="44"/>
    </row>
    <row r="90" spans="1:90" ht="15.75" x14ac:dyDescent="0.3">
      <c r="B90" s="44"/>
      <c r="C90" s="33"/>
      <c r="D90" s="33" t="str">
        <f t="shared" ref="D90:D96" si="81">D80</f>
        <v>vanaf 8 jaar</v>
      </c>
      <c r="E90" s="33"/>
      <c r="F90" s="44"/>
      <c r="G90" s="178"/>
      <c r="H90" s="44"/>
      <c r="I90" s="178"/>
      <c r="J90" s="178"/>
      <c r="K90" s="178"/>
      <c r="L90" s="178"/>
      <c r="M90" s="178"/>
      <c r="N90" s="178"/>
      <c r="O90" s="178"/>
      <c r="P90" s="178"/>
      <c r="Q90" s="178"/>
      <c r="R90" s="178"/>
      <c r="S90" s="44"/>
    </row>
    <row r="91" spans="1:90" ht="15.75" x14ac:dyDescent="0.3">
      <c r="B91" s="44"/>
      <c r="C91" s="33"/>
      <c r="D91" s="51" t="str">
        <f t="shared" si="81"/>
        <v xml:space="preserve">totaal </v>
      </c>
      <c r="E91" s="51"/>
      <c r="F91" s="44"/>
      <c r="G91" s="52">
        <f>G90+G89</f>
        <v>0</v>
      </c>
      <c r="H91" s="44"/>
      <c r="I91" s="52">
        <f t="shared" ref="I91:R91" si="82">I90+I89</f>
        <v>0</v>
      </c>
      <c r="J91" s="52">
        <f t="shared" si="82"/>
        <v>0</v>
      </c>
      <c r="K91" s="52">
        <f t="shared" si="82"/>
        <v>0</v>
      </c>
      <c r="L91" s="52">
        <f t="shared" si="82"/>
        <v>0</v>
      </c>
      <c r="M91" s="52">
        <f t="shared" si="82"/>
        <v>0</v>
      </c>
      <c r="N91" s="52">
        <f t="shared" si="82"/>
        <v>0</v>
      </c>
      <c r="O91" s="52">
        <f t="shared" si="82"/>
        <v>0</v>
      </c>
      <c r="P91" s="52">
        <f t="shared" si="82"/>
        <v>0</v>
      </c>
      <c r="Q91" s="52">
        <f t="shared" si="82"/>
        <v>0</v>
      </c>
      <c r="R91" s="52">
        <f t="shared" si="82"/>
        <v>0</v>
      </c>
      <c r="S91" s="44"/>
    </row>
    <row r="92" spans="1:90" ht="15.75" x14ac:dyDescent="0.3">
      <c r="B92" s="44"/>
      <c r="C92" s="33"/>
      <c r="D92" s="56" t="str">
        <f t="shared" si="81"/>
        <v>waarvan gewichtsleerling: 0,30</v>
      </c>
      <c r="E92" s="56"/>
      <c r="F92" s="44"/>
      <c r="G92" s="178"/>
      <c r="H92" s="44"/>
      <c r="I92" s="178"/>
      <c r="J92" s="178"/>
      <c r="K92" s="178"/>
      <c r="L92" s="178"/>
      <c r="M92" s="178"/>
      <c r="N92" s="178"/>
      <c r="O92" s="178"/>
      <c r="P92" s="178"/>
      <c r="Q92" s="178"/>
      <c r="R92" s="178"/>
      <c r="S92" s="44"/>
    </row>
    <row r="93" spans="1:90" ht="15.75" x14ac:dyDescent="0.3">
      <c r="B93" s="44"/>
      <c r="C93" s="33"/>
      <c r="D93" s="56" t="str">
        <f t="shared" si="81"/>
        <v>waarvan gewichtsleerling: 1,20</v>
      </c>
      <c r="E93" s="56"/>
      <c r="F93" s="44"/>
      <c r="G93" s="178"/>
      <c r="H93" s="44"/>
      <c r="I93" s="178"/>
      <c r="J93" s="178"/>
      <c r="K93" s="178"/>
      <c r="L93" s="178"/>
      <c r="M93" s="178"/>
      <c r="N93" s="178"/>
      <c r="O93" s="178"/>
      <c r="P93" s="178"/>
      <c r="Q93" s="178"/>
      <c r="R93" s="178"/>
      <c r="S93" s="44"/>
    </row>
    <row r="94" spans="1:90" hidden="1" x14ac:dyDescent="0.3">
      <c r="D94" s="182" t="str">
        <f t="shared" si="81"/>
        <v>gewichtenregeling</v>
      </c>
      <c r="G94" s="188">
        <f>(G92*0.3)+(G93*1.2)</f>
        <v>0</v>
      </c>
      <c r="I94" s="188">
        <f t="shared" ref="I94:R94" si="83">(I92*0.3)+(I93*1.2)</f>
        <v>0</v>
      </c>
      <c r="J94" s="188">
        <f t="shared" si="83"/>
        <v>0</v>
      </c>
      <c r="K94" s="188">
        <f t="shared" si="83"/>
        <v>0</v>
      </c>
      <c r="L94" s="188">
        <f t="shared" si="83"/>
        <v>0</v>
      </c>
      <c r="M94" s="188">
        <f t="shared" si="83"/>
        <v>0</v>
      </c>
      <c r="N94" s="188">
        <f t="shared" si="83"/>
        <v>0</v>
      </c>
      <c r="O94" s="188">
        <f t="shared" si="83"/>
        <v>0</v>
      </c>
      <c r="P94" s="188">
        <f t="shared" si="83"/>
        <v>0</v>
      </c>
      <c r="Q94" s="188">
        <f t="shared" si="83"/>
        <v>0</v>
      </c>
      <c r="R94" s="188">
        <f t="shared" si="83"/>
        <v>0</v>
      </c>
    </row>
    <row r="95" spans="1:90" hidden="1" x14ac:dyDescent="0.3">
      <c r="D95" s="182" t="str">
        <f t="shared" si="81"/>
        <v>Bepalen schoolgewicht</v>
      </c>
      <c r="G95" s="188">
        <f>ROUND(IF(G96&lt;(G91*0.8),G96,(0.8*G91)),0)</f>
        <v>0</v>
      </c>
      <c r="I95" s="188">
        <f>ROUND(IF(I96&lt;(I91*0.8),I96,(0.8*I91)),0)</f>
        <v>0</v>
      </c>
      <c r="J95" s="188">
        <f>ROUND(IF(J96&lt;(J91*0.8),J96,(0.8*J91)),0)</f>
        <v>0</v>
      </c>
      <c r="K95" s="188">
        <f t="shared" ref="K95:R95" si="84">ROUND(IF(K96&lt;(K91*0.8),K96,(0.8*K91)),0)</f>
        <v>0</v>
      </c>
      <c r="L95" s="188">
        <f t="shared" si="84"/>
        <v>0</v>
      </c>
      <c r="M95" s="188">
        <f t="shared" si="84"/>
        <v>0</v>
      </c>
      <c r="N95" s="188">
        <f t="shared" si="84"/>
        <v>0</v>
      </c>
      <c r="O95" s="188">
        <f t="shared" si="84"/>
        <v>0</v>
      </c>
      <c r="P95" s="188">
        <f t="shared" si="84"/>
        <v>0</v>
      </c>
      <c r="Q95" s="188">
        <f t="shared" si="84"/>
        <v>0</v>
      </c>
      <c r="R95" s="188">
        <f t="shared" si="84"/>
        <v>0</v>
      </c>
    </row>
    <row r="96" spans="1:90" hidden="1" x14ac:dyDescent="0.3">
      <c r="D96" s="182" t="str">
        <f t="shared" si="81"/>
        <v>Schoolgewicht</v>
      </c>
      <c r="G96" s="183">
        <f>IF((ROUND(IF(G94-(6%*G91)&lt;0,0,(G94-(6%*G91))),0))&lt;(K912+K921+K930+K944),(K912+K921+K930+K944),((ROUND(IF(G94-(6%*G91)&lt;0,0,(G94-(6%*G91))),0))))</f>
        <v>0</v>
      </c>
      <c r="I96" s="183">
        <f t="shared" ref="I96:R96" si="85">IF((ROUND(IF(I94-(6%*I91)&lt;0,0,(I94-(6%*I91))),0))&lt;(L912+L921+L930+L944),(L912+L921+L930+L944),((ROUND(IF(I94-(6%*I91)&lt;0,0,(I94-(6%*I91))),0))))</f>
        <v>0</v>
      </c>
      <c r="J96" s="183">
        <f t="shared" si="85"/>
        <v>0</v>
      </c>
      <c r="K96" s="183">
        <f t="shared" si="85"/>
        <v>0</v>
      </c>
      <c r="L96" s="183">
        <f t="shared" si="85"/>
        <v>0</v>
      </c>
      <c r="M96" s="183">
        <f t="shared" si="85"/>
        <v>0</v>
      </c>
      <c r="N96" s="183">
        <f t="shared" si="85"/>
        <v>0</v>
      </c>
      <c r="O96" s="183">
        <f t="shared" si="85"/>
        <v>0</v>
      </c>
      <c r="P96" s="183">
        <f t="shared" si="85"/>
        <v>0</v>
      </c>
      <c r="Q96" s="183">
        <f t="shared" si="85"/>
        <v>0</v>
      </c>
      <c r="R96" s="183">
        <f t="shared" si="85"/>
        <v>0</v>
      </c>
    </row>
    <row r="97" spans="1:90" hidden="1" x14ac:dyDescent="0.3"/>
    <row r="98" spans="1:90" thickBot="1" x14ac:dyDescent="0.35">
      <c r="B98" s="44"/>
      <c r="C98" s="44"/>
      <c r="D98" s="44"/>
      <c r="E98" s="44"/>
      <c r="F98" s="44"/>
      <c r="G98" s="44"/>
      <c r="H98" s="44"/>
      <c r="I98" s="44"/>
      <c r="J98" s="44"/>
      <c r="K98" s="44"/>
      <c r="L98" s="44"/>
      <c r="M98" s="44"/>
      <c r="N98" s="44"/>
      <c r="O98" s="44"/>
      <c r="P98" s="44"/>
      <c r="Q98" s="44"/>
      <c r="R98" s="44"/>
      <c r="S98" s="44"/>
    </row>
    <row r="99" spans="1:90" s="177" customFormat="1" ht="18.75" thickBot="1" x14ac:dyDescent="0.35">
      <c r="A99" s="185"/>
      <c r="B99" s="44"/>
      <c r="C99" s="195" t="str">
        <f>'Invulblad - Onderhoudskosten'!B18</f>
        <v>School 10</v>
      </c>
      <c r="D99" s="51" t="str">
        <f>D88</f>
        <v>Aantal leerlingen</v>
      </c>
      <c r="E99" s="51"/>
      <c r="F99" s="44"/>
      <c r="G99" s="194">
        <f>G88</f>
        <v>41548</v>
      </c>
      <c r="H99" s="44"/>
      <c r="I99" s="3">
        <f t="shared" ref="I99:R99" si="86">I88</f>
        <v>2015</v>
      </c>
      <c r="J99" s="3">
        <f t="shared" si="86"/>
        <v>2016</v>
      </c>
      <c r="K99" s="3">
        <f t="shared" si="86"/>
        <v>2017</v>
      </c>
      <c r="L99" s="3">
        <f t="shared" si="86"/>
        <v>2018</v>
      </c>
      <c r="M99" s="3">
        <f t="shared" si="86"/>
        <v>2019</v>
      </c>
      <c r="N99" s="3">
        <f t="shared" si="86"/>
        <v>2020</v>
      </c>
      <c r="O99" s="3">
        <f t="shared" si="86"/>
        <v>2021</v>
      </c>
      <c r="P99" s="3">
        <f t="shared" si="86"/>
        <v>2022</v>
      </c>
      <c r="Q99" s="3">
        <f t="shared" si="86"/>
        <v>2023</v>
      </c>
      <c r="R99" s="3">
        <f t="shared" si="86"/>
        <v>2024</v>
      </c>
      <c r="S99" s="44"/>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row>
    <row r="100" spans="1:90" ht="15.75" x14ac:dyDescent="0.3">
      <c r="B100" s="44"/>
      <c r="C100" s="33"/>
      <c r="D100" s="33" t="str">
        <f>D89</f>
        <v>4-7 jaar</v>
      </c>
      <c r="E100" s="33"/>
      <c r="F100" s="44"/>
      <c r="G100" s="178"/>
      <c r="H100" s="44"/>
      <c r="I100" s="178"/>
      <c r="J100" s="178"/>
      <c r="K100" s="178"/>
      <c r="L100" s="178"/>
      <c r="M100" s="178"/>
      <c r="N100" s="178"/>
      <c r="O100" s="178"/>
      <c r="P100" s="178"/>
      <c r="Q100" s="178"/>
      <c r="R100" s="178"/>
      <c r="S100" s="44"/>
    </row>
    <row r="101" spans="1:90" ht="15.75" x14ac:dyDescent="0.3">
      <c r="B101" s="44"/>
      <c r="C101" s="33"/>
      <c r="D101" s="33" t="str">
        <f t="shared" ref="D101:D107" si="87">D90</f>
        <v>vanaf 8 jaar</v>
      </c>
      <c r="E101" s="33"/>
      <c r="F101" s="44"/>
      <c r="G101" s="178"/>
      <c r="H101" s="44"/>
      <c r="I101" s="178"/>
      <c r="J101" s="178"/>
      <c r="K101" s="178"/>
      <c r="L101" s="178"/>
      <c r="M101" s="178"/>
      <c r="N101" s="178"/>
      <c r="O101" s="178"/>
      <c r="P101" s="178"/>
      <c r="Q101" s="178"/>
      <c r="R101" s="178"/>
      <c r="S101" s="44"/>
    </row>
    <row r="102" spans="1:90" ht="15.75" x14ac:dyDescent="0.3">
      <c r="B102" s="44"/>
      <c r="C102" s="33"/>
      <c r="D102" s="51" t="str">
        <f t="shared" si="87"/>
        <v xml:space="preserve">totaal </v>
      </c>
      <c r="E102" s="51"/>
      <c r="F102" s="44"/>
      <c r="G102" s="52">
        <f>G101+G100</f>
        <v>0</v>
      </c>
      <c r="H102" s="44"/>
      <c r="I102" s="52">
        <f t="shared" ref="I102:R102" si="88">I101+I100</f>
        <v>0</v>
      </c>
      <c r="J102" s="52">
        <f t="shared" si="88"/>
        <v>0</v>
      </c>
      <c r="K102" s="52">
        <f t="shared" si="88"/>
        <v>0</v>
      </c>
      <c r="L102" s="52">
        <f t="shared" si="88"/>
        <v>0</v>
      </c>
      <c r="M102" s="52">
        <f t="shared" si="88"/>
        <v>0</v>
      </c>
      <c r="N102" s="52">
        <f t="shared" si="88"/>
        <v>0</v>
      </c>
      <c r="O102" s="52">
        <f t="shared" si="88"/>
        <v>0</v>
      </c>
      <c r="P102" s="52">
        <f t="shared" si="88"/>
        <v>0</v>
      </c>
      <c r="Q102" s="52">
        <f t="shared" si="88"/>
        <v>0</v>
      </c>
      <c r="R102" s="52">
        <f t="shared" si="88"/>
        <v>0</v>
      </c>
      <c r="S102" s="44"/>
    </row>
    <row r="103" spans="1:90" ht="15.75" x14ac:dyDescent="0.3">
      <c r="B103" s="44"/>
      <c r="C103" s="33"/>
      <c r="D103" s="56" t="str">
        <f t="shared" si="87"/>
        <v>waarvan gewichtsleerling: 0,30</v>
      </c>
      <c r="E103" s="56"/>
      <c r="F103" s="44"/>
      <c r="G103" s="178"/>
      <c r="H103" s="44"/>
      <c r="I103" s="178"/>
      <c r="J103" s="178"/>
      <c r="K103" s="178"/>
      <c r="L103" s="178"/>
      <c r="M103" s="178"/>
      <c r="N103" s="178"/>
      <c r="O103" s="178"/>
      <c r="P103" s="178"/>
      <c r="Q103" s="178"/>
      <c r="R103" s="178"/>
      <c r="S103" s="44"/>
    </row>
    <row r="104" spans="1:90" ht="15.75" x14ac:dyDescent="0.3">
      <c r="B104" s="44"/>
      <c r="C104" s="33"/>
      <c r="D104" s="56" t="str">
        <f t="shared" si="87"/>
        <v>waarvan gewichtsleerling: 1,20</v>
      </c>
      <c r="E104" s="56"/>
      <c r="F104" s="44"/>
      <c r="G104" s="178"/>
      <c r="H104" s="44"/>
      <c r="I104" s="178"/>
      <c r="J104" s="178"/>
      <c r="K104" s="178"/>
      <c r="L104" s="178"/>
      <c r="M104" s="178"/>
      <c r="N104" s="178"/>
      <c r="O104" s="178"/>
      <c r="P104" s="178"/>
      <c r="Q104" s="178"/>
      <c r="R104" s="178"/>
      <c r="S104" s="44"/>
    </row>
    <row r="105" spans="1:90" hidden="1" x14ac:dyDescent="0.3">
      <c r="D105" s="182" t="str">
        <f t="shared" si="87"/>
        <v>gewichtenregeling</v>
      </c>
      <c r="G105" s="188">
        <f>(G103*0.3)+(G104*1.2)</f>
        <v>0</v>
      </c>
      <c r="I105" s="188">
        <f t="shared" ref="I105:R105" si="89">(I103*0.3)+(I104*1.2)</f>
        <v>0</v>
      </c>
      <c r="J105" s="188">
        <f t="shared" si="89"/>
        <v>0</v>
      </c>
      <c r="K105" s="188">
        <f t="shared" si="89"/>
        <v>0</v>
      </c>
      <c r="L105" s="188">
        <f t="shared" si="89"/>
        <v>0</v>
      </c>
      <c r="M105" s="188">
        <f t="shared" si="89"/>
        <v>0</v>
      </c>
      <c r="N105" s="188">
        <f t="shared" si="89"/>
        <v>0</v>
      </c>
      <c r="O105" s="188">
        <f t="shared" si="89"/>
        <v>0</v>
      </c>
      <c r="P105" s="188">
        <f t="shared" si="89"/>
        <v>0</v>
      </c>
      <c r="Q105" s="188">
        <f t="shared" si="89"/>
        <v>0</v>
      </c>
      <c r="R105" s="188">
        <f t="shared" si="89"/>
        <v>0</v>
      </c>
    </row>
    <row r="106" spans="1:90" hidden="1" x14ac:dyDescent="0.3">
      <c r="D106" s="182" t="str">
        <f t="shared" si="87"/>
        <v>Bepalen schoolgewicht</v>
      </c>
      <c r="G106" s="188">
        <f>ROUND(IF(G107&lt;(G102*0.8),G107,(0.8*G102)),0)</f>
        <v>0</v>
      </c>
      <c r="I106" s="188">
        <f>ROUND(IF(I107&lt;(I102*0.8),I107,(0.8*I102)),0)</f>
        <v>0</v>
      </c>
      <c r="J106" s="188">
        <f>ROUND(IF(J107&lt;(J102*0.8),J107,(0.8*J102)),0)</f>
        <v>0</v>
      </c>
      <c r="K106" s="188">
        <f t="shared" ref="K106:R106" si="90">ROUND(IF(K107&lt;(K102*0.8),K107,(0.8*K102)),0)</f>
        <v>0</v>
      </c>
      <c r="L106" s="188">
        <f t="shared" si="90"/>
        <v>0</v>
      </c>
      <c r="M106" s="188">
        <f t="shared" si="90"/>
        <v>0</v>
      </c>
      <c r="N106" s="188">
        <f t="shared" si="90"/>
        <v>0</v>
      </c>
      <c r="O106" s="188">
        <f t="shared" si="90"/>
        <v>0</v>
      </c>
      <c r="P106" s="188">
        <f t="shared" si="90"/>
        <v>0</v>
      </c>
      <c r="Q106" s="188">
        <f t="shared" si="90"/>
        <v>0</v>
      </c>
      <c r="R106" s="188">
        <f t="shared" si="90"/>
        <v>0</v>
      </c>
    </row>
    <row r="107" spans="1:90" hidden="1" x14ac:dyDescent="0.3">
      <c r="D107" s="182" t="str">
        <f t="shared" si="87"/>
        <v>Schoolgewicht</v>
      </c>
      <c r="G107" s="183">
        <f>IF((ROUND(IF(G105-(6%*G102)&lt;0,0,(G105-(6%*G102))),0))&lt;(K923+K932+K941+K955),(K923+K932+K941+K955),((ROUND(IF(G105-(6%*G102)&lt;0,0,(G105-(6%*G102))),0))))</f>
        <v>0</v>
      </c>
      <c r="I107" s="183">
        <f t="shared" ref="I107:R107" si="91">IF((ROUND(IF(I105-(6%*I102)&lt;0,0,(I105-(6%*I102))),0))&lt;(L923+L932+L941+L955),(L923+L932+L941+L955),((ROUND(IF(I105-(6%*I102)&lt;0,0,(I105-(6%*I102))),0))))</f>
        <v>0</v>
      </c>
      <c r="J107" s="183">
        <f t="shared" si="91"/>
        <v>0</v>
      </c>
      <c r="K107" s="183">
        <f t="shared" si="91"/>
        <v>0</v>
      </c>
      <c r="L107" s="183">
        <f t="shared" si="91"/>
        <v>0</v>
      </c>
      <c r="M107" s="183">
        <f t="shared" si="91"/>
        <v>0</v>
      </c>
      <c r="N107" s="183">
        <f t="shared" si="91"/>
        <v>0</v>
      </c>
      <c r="O107" s="183">
        <f t="shared" si="91"/>
        <v>0</v>
      </c>
      <c r="P107" s="183">
        <f t="shared" si="91"/>
        <v>0</v>
      </c>
      <c r="Q107" s="183">
        <f t="shared" si="91"/>
        <v>0</v>
      </c>
      <c r="R107" s="183">
        <f t="shared" si="91"/>
        <v>0</v>
      </c>
    </row>
    <row r="108" spans="1:90" thickBot="1" x14ac:dyDescent="0.35">
      <c r="B108" s="44"/>
      <c r="C108" s="44"/>
      <c r="D108" s="44"/>
      <c r="E108" s="44"/>
      <c r="F108" s="44"/>
      <c r="G108" s="44"/>
      <c r="H108" s="44"/>
      <c r="I108" s="44"/>
      <c r="J108" s="44"/>
      <c r="K108" s="44"/>
      <c r="L108" s="44"/>
      <c r="M108" s="44"/>
      <c r="N108" s="44"/>
      <c r="O108" s="44"/>
      <c r="P108" s="44"/>
      <c r="Q108" s="44"/>
      <c r="R108" s="44"/>
      <c r="S108" s="44"/>
    </row>
    <row r="109" spans="1:90" s="177" customFormat="1" ht="18.75" thickBot="1" x14ac:dyDescent="0.35">
      <c r="A109" s="185"/>
      <c r="B109" s="44"/>
      <c r="C109" s="195" t="str">
        <f>'Invulblad - Onderhoudskosten'!B19</f>
        <v>School 11</v>
      </c>
      <c r="D109" s="51" t="str">
        <f>D99</f>
        <v>Aantal leerlingen</v>
      </c>
      <c r="E109" s="51"/>
      <c r="F109" s="44"/>
      <c r="G109" s="194">
        <f>G99</f>
        <v>41548</v>
      </c>
      <c r="H109" s="44"/>
      <c r="I109" s="3">
        <f t="shared" ref="I109:R109" si="92">I99</f>
        <v>2015</v>
      </c>
      <c r="J109" s="3">
        <f t="shared" si="92"/>
        <v>2016</v>
      </c>
      <c r="K109" s="3">
        <f t="shared" si="92"/>
        <v>2017</v>
      </c>
      <c r="L109" s="3">
        <f t="shared" si="92"/>
        <v>2018</v>
      </c>
      <c r="M109" s="3">
        <f t="shared" si="92"/>
        <v>2019</v>
      </c>
      <c r="N109" s="3">
        <f t="shared" si="92"/>
        <v>2020</v>
      </c>
      <c r="O109" s="3">
        <f t="shared" si="92"/>
        <v>2021</v>
      </c>
      <c r="P109" s="3">
        <f t="shared" si="92"/>
        <v>2022</v>
      </c>
      <c r="Q109" s="3">
        <f t="shared" si="92"/>
        <v>2023</v>
      </c>
      <c r="R109" s="3">
        <f t="shared" si="92"/>
        <v>2024</v>
      </c>
      <c r="S109" s="44"/>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c r="CH109" s="185"/>
      <c r="CI109" s="185"/>
      <c r="CJ109" s="185"/>
      <c r="CK109" s="185"/>
      <c r="CL109" s="185"/>
    </row>
    <row r="110" spans="1:90" ht="15.75" x14ac:dyDescent="0.3">
      <c r="B110" s="44"/>
      <c r="C110" s="33"/>
      <c r="D110" s="33" t="str">
        <f>D100</f>
        <v>4-7 jaar</v>
      </c>
      <c r="E110" s="33"/>
      <c r="F110" s="44"/>
      <c r="G110" s="178"/>
      <c r="H110" s="44"/>
      <c r="I110" s="178"/>
      <c r="J110" s="178"/>
      <c r="K110" s="178"/>
      <c r="L110" s="178"/>
      <c r="M110" s="178"/>
      <c r="N110" s="178"/>
      <c r="O110" s="178"/>
      <c r="P110" s="178"/>
      <c r="Q110" s="178"/>
      <c r="R110" s="178"/>
      <c r="S110" s="44"/>
    </row>
    <row r="111" spans="1:90" ht="15.75" x14ac:dyDescent="0.3">
      <c r="B111" s="44"/>
      <c r="C111" s="33"/>
      <c r="D111" s="33" t="str">
        <f t="shared" ref="D111:D117" si="93">D101</f>
        <v>vanaf 8 jaar</v>
      </c>
      <c r="E111" s="33"/>
      <c r="F111" s="44"/>
      <c r="G111" s="178"/>
      <c r="H111" s="44"/>
      <c r="I111" s="178"/>
      <c r="J111" s="178"/>
      <c r="K111" s="178"/>
      <c r="L111" s="178"/>
      <c r="M111" s="178"/>
      <c r="N111" s="178"/>
      <c r="O111" s="178"/>
      <c r="P111" s="178"/>
      <c r="Q111" s="178"/>
      <c r="R111" s="178"/>
      <c r="S111" s="44"/>
    </row>
    <row r="112" spans="1:90" ht="15.75" x14ac:dyDescent="0.3">
      <c r="B112" s="44"/>
      <c r="C112" s="33"/>
      <c r="D112" s="51" t="str">
        <f t="shared" si="93"/>
        <v xml:space="preserve">totaal </v>
      </c>
      <c r="E112" s="51"/>
      <c r="F112" s="44"/>
      <c r="G112" s="52">
        <f>G111+G110</f>
        <v>0</v>
      </c>
      <c r="H112" s="44"/>
      <c r="I112" s="52">
        <f t="shared" ref="I112:R112" si="94">I111+I110</f>
        <v>0</v>
      </c>
      <c r="J112" s="52">
        <f t="shared" si="94"/>
        <v>0</v>
      </c>
      <c r="K112" s="52">
        <f t="shared" si="94"/>
        <v>0</v>
      </c>
      <c r="L112" s="52">
        <f t="shared" si="94"/>
        <v>0</v>
      </c>
      <c r="M112" s="52">
        <f t="shared" si="94"/>
        <v>0</v>
      </c>
      <c r="N112" s="52">
        <f t="shared" si="94"/>
        <v>0</v>
      </c>
      <c r="O112" s="52">
        <f t="shared" si="94"/>
        <v>0</v>
      </c>
      <c r="P112" s="52">
        <f t="shared" si="94"/>
        <v>0</v>
      </c>
      <c r="Q112" s="52">
        <f t="shared" si="94"/>
        <v>0</v>
      </c>
      <c r="R112" s="52">
        <f t="shared" si="94"/>
        <v>0</v>
      </c>
      <c r="S112" s="44"/>
    </row>
    <row r="113" spans="1:90" ht="15.75" x14ac:dyDescent="0.3">
      <c r="B113" s="44"/>
      <c r="C113" s="33"/>
      <c r="D113" s="56" t="str">
        <f t="shared" si="93"/>
        <v>waarvan gewichtsleerling: 0,30</v>
      </c>
      <c r="E113" s="56"/>
      <c r="F113" s="44"/>
      <c r="G113" s="178"/>
      <c r="H113" s="44"/>
      <c r="I113" s="178"/>
      <c r="J113" s="178"/>
      <c r="K113" s="178"/>
      <c r="L113" s="178"/>
      <c r="M113" s="178"/>
      <c r="N113" s="178"/>
      <c r="O113" s="178"/>
      <c r="P113" s="178"/>
      <c r="Q113" s="178"/>
      <c r="R113" s="178"/>
      <c r="S113" s="44"/>
    </row>
    <row r="114" spans="1:90" ht="15.75" x14ac:dyDescent="0.3">
      <c r="B114" s="44"/>
      <c r="C114" s="33"/>
      <c r="D114" s="56" t="str">
        <f t="shared" si="93"/>
        <v>waarvan gewichtsleerling: 1,20</v>
      </c>
      <c r="E114" s="56"/>
      <c r="F114" s="44"/>
      <c r="G114" s="178"/>
      <c r="H114" s="44"/>
      <c r="I114" s="178"/>
      <c r="J114" s="178"/>
      <c r="K114" s="178"/>
      <c r="L114" s="178"/>
      <c r="M114" s="178"/>
      <c r="N114" s="178"/>
      <c r="O114" s="178"/>
      <c r="P114" s="178"/>
      <c r="Q114" s="178"/>
      <c r="R114" s="178"/>
      <c r="S114" s="44"/>
    </row>
    <row r="115" spans="1:90" hidden="1" x14ac:dyDescent="0.3">
      <c r="D115" s="182" t="str">
        <f t="shared" si="93"/>
        <v>gewichtenregeling</v>
      </c>
      <c r="G115" s="188">
        <f>(G113*0.3)+(G114*1.2)</f>
        <v>0</v>
      </c>
      <c r="I115" s="188">
        <f t="shared" ref="I115:R115" si="95">(I113*0.3)+(I114*1.2)</f>
        <v>0</v>
      </c>
      <c r="J115" s="188">
        <f t="shared" si="95"/>
        <v>0</v>
      </c>
      <c r="K115" s="188">
        <f t="shared" si="95"/>
        <v>0</v>
      </c>
      <c r="L115" s="188">
        <f t="shared" si="95"/>
        <v>0</v>
      </c>
      <c r="M115" s="188">
        <f t="shared" si="95"/>
        <v>0</v>
      </c>
      <c r="N115" s="188">
        <f t="shared" si="95"/>
        <v>0</v>
      </c>
      <c r="O115" s="188">
        <f t="shared" si="95"/>
        <v>0</v>
      </c>
      <c r="P115" s="188">
        <f t="shared" si="95"/>
        <v>0</v>
      </c>
      <c r="Q115" s="188">
        <f t="shared" si="95"/>
        <v>0</v>
      </c>
      <c r="R115" s="188">
        <f t="shared" si="95"/>
        <v>0</v>
      </c>
    </row>
    <row r="116" spans="1:90" hidden="1" x14ac:dyDescent="0.3">
      <c r="D116" s="182" t="str">
        <f t="shared" si="93"/>
        <v>Bepalen schoolgewicht</v>
      </c>
      <c r="G116" s="188">
        <f>ROUND(IF(G117&lt;(G112*0.8),G117,(0.8*G112)),0)</f>
        <v>0</v>
      </c>
      <c r="I116" s="188">
        <f>ROUND(IF(I117&lt;(I112*0.8),I117,(0.8*I112)),0)</f>
        <v>0</v>
      </c>
      <c r="J116" s="188">
        <f>ROUND(IF(J117&lt;(J112*0.8),J117,(0.8*J112)),0)</f>
        <v>0</v>
      </c>
      <c r="K116" s="188">
        <f t="shared" ref="K116:R116" si="96">ROUND(IF(K117&lt;(K112*0.8),K117,(0.8*K112)),0)</f>
        <v>0</v>
      </c>
      <c r="L116" s="188">
        <f t="shared" si="96"/>
        <v>0</v>
      </c>
      <c r="M116" s="188">
        <f t="shared" si="96"/>
        <v>0</v>
      </c>
      <c r="N116" s="188">
        <f t="shared" si="96"/>
        <v>0</v>
      </c>
      <c r="O116" s="188">
        <f t="shared" si="96"/>
        <v>0</v>
      </c>
      <c r="P116" s="188">
        <f t="shared" si="96"/>
        <v>0</v>
      </c>
      <c r="Q116" s="188">
        <f t="shared" si="96"/>
        <v>0</v>
      </c>
      <c r="R116" s="188">
        <f t="shared" si="96"/>
        <v>0</v>
      </c>
    </row>
    <row r="117" spans="1:90" hidden="1" x14ac:dyDescent="0.3">
      <c r="D117" s="182" t="str">
        <f t="shared" si="93"/>
        <v>Schoolgewicht</v>
      </c>
      <c r="G117" s="183">
        <f>IF((ROUND(IF(G115-(6%*G112)&lt;0,0,(G115-(6%*G112))),0))&lt;(K933+K942+K951+K965),(K933+K942+K951+K965),((ROUND(IF(G115-(6%*G112)&lt;0,0,(G115-(6%*G112))),0))))</f>
        <v>0</v>
      </c>
      <c r="I117" s="183">
        <f t="shared" ref="I117:R117" si="97">IF((ROUND(IF(I115-(6%*I112)&lt;0,0,(I115-(6%*I112))),0))&lt;(L933+L942+L951+L965),(L933+L942+L951+L965),((ROUND(IF(I115-(6%*I112)&lt;0,0,(I115-(6%*I112))),0))))</f>
        <v>0</v>
      </c>
      <c r="J117" s="183">
        <f t="shared" si="97"/>
        <v>0</v>
      </c>
      <c r="K117" s="183">
        <f t="shared" si="97"/>
        <v>0</v>
      </c>
      <c r="L117" s="183">
        <f t="shared" si="97"/>
        <v>0</v>
      </c>
      <c r="M117" s="183">
        <f t="shared" si="97"/>
        <v>0</v>
      </c>
      <c r="N117" s="183">
        <f t="shared" si="97"/>
        <v>0</v>
      </c>
      <c r="O117" s="183">
        <f t="shared" si="97"/>
        <v>0</v>
      </c>
      <c r="P117" s="183">
        <f t="shared" si="97"/>
        <v>0</v>
      </c>
      <c r="Q117" s="183">
        <f t="shared" si="97"/>
        <v>0</v>
      </c>
      <c r="R117" s="183">
        <f t="shared" si="97"/>
        <v>0</v>
      </c>
    </row>
    <row r="118" spans="1:90" thickBot="1" x14ac:dyDescent="0.35">
      <c r="B118" s="44"/>
      <c r="C118" s="44"/>
      <c r="D118" s="44"/>
      <c r="E118" s="44"/>
      <c r="F118" s="44"/>
      <c r="G118" s="44"/>
      <c r="H118" s="44"/>
      <c r="I118" s="44"/>
      <c r="J118" s="44"/>
      <c r="K118" s="44"/>
      <c r="L118" s="44"/>
      <c r="M118" s="44"/>
      <c r="N118" s="44"/>
      <c r="O118" s="44"/>
      <c r="P118" s="44"/>
      <c r="Q118" s="44"/>
      <c r="R118" s="44"/>
      <c r="S118" s="44"/>
    </row>
    <row r="119" spans="1:90" s="177" customFormat="1" ht="18.75" thickBot="1" x14ac:dyDescent="0.35">
      <c r="A119" s="185"/>
      <c r="B119" s="44"/>
      <c r="C119" s="195" t="str">
        <f>'Invulblad - Onderhoudskosten'!B20</f>
        <v>School 12</v>
      </c>
      <c r="D119" s="51" t="str">
        <f>D109</f>
        <v>Aantal leerlingen</v>
      </c>
      <c r="E119" s="51"/>
      <c r="F119" s="44"/>
      <c r="G119" s="194">
        <f>G109</f>
        <v>41548</v>
      </c>
      <c r="H119" s="44"/>
      <c r="I119" s="3">
        <f t="shared" ref="I119:R119" si="98">I109</f>
        <v>2015</v>
      </c>
      <c r="J119" s="3">
        <f t="shared" si="98"/>
        <v>2016</v>
      </c>
      <c r="K119" s="3">
        <f t="shared" si="98"/>
        <v>2017</v>
      </c>
      <c r="L119" s="3">
        <f t="shared" si="98"/>
        <v>2018</v>
      </c>
      <c r="M119" s="3">
        <f t="shared" si="98"/>
        <v>2019</v>
      </c>
      <c r="N119" s="3">
        <f t="shared" si="98"/>
        <v>2020</v>
      </c>
      <c r="O119" s="3">
        <f t="shared" si="98"/>
        <v>2021</v>
      </c>
      <c r="P119" s="3">
        <f t="shared" si="98"/>
        <v>2022</v>
      </c>
      <c r="Q119" s="3">
        <f t="shared" si="98"/>
        <v>2023</v>
      </c>
      <c r="R119" s="3">
        <f t="shared" si="98"/>
        <v>2024</v>
      </c>
      <c r="S119" s="44"/>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c r="AS119" s="185"/>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c r="CF119" s="185"/>
      <c r="CG119" s="185"/>
      <c r="CH119" s="185"/>
      <c r="CI119" s="185"/>
      <c r="CJ119" s="185"/>
      <c r="CK119" s="185"/>
      <c r="CL119" s="185"/>
    </row>
    <row r="120" spans="1:90" ht="15.75" x14ac:dyDescent="0.3">
      <c r="B120" s="44"/>
      <c r="C120" s="33"/>
      <c r="D120" s="33" t="str">
        <f>D110</f>
        <v>4-7 jaar</v>
      </c>
      <c r="E120" s="33"/>
      <c r="F120" s="44"/>
      <c r="G120" s="178"/>
      <c r="H120" s="44"/>
      <c r="I120" s="178"/>
      <c r="J120" s="178"/>
      <c r="K120" s="178"/>
      <c r="L120" s="178"/>
      <c r="M120" s="178"/>
      <c r="N120" s="178"/>
      <c r="O120" s="178"/>
      <c r="P120" s="178"/>
      <c r="Q120" s="178"/>
      <c r="R120" s="178"/>
      <c r="S120" s="44"/>
    </row>
    <row r="121" spans="1:90" ht="15.75" x14ac:dyDescent="0.3">
      <c r="B121" s="44"/>
      <c r="C121" s="33"/>
      <c r="D121" s="33" t="str">
        <f t="shared" ref="D121:D127" si="99">D111</f>
        <v>vanaf 8 jaar</v>
      </c>
      <c r="E121" s="33"/>
      <c r="F121" s="44"/>
      <c r="G121" s="178"/>
      <c r="H121" s="44"/>
      <c r="I121" s="178"/>
      <c r="J121" s="178"/>
      <c r="K121" s="178"/>
      <c r="L121" s="178"/>
      <c r="M121" s="178"/>
      <c r="N121" s="178"/>
      <c r="O121" s="178"/>
      <c r="P121" s="178"/>
      <c r="Q121" s="178"/>
      <c r="R121" s="178"/>
      <c r="S121" s="44"/>
    </row>
    <row r="122" spans="1:90" ht="15.75" x14ac:dyDescent="0.3">
      <c r="B122" s="44"/>
      <c r="C122" s="33"/>
      <c r="D122" s="51" t="str">
        <f t="shared" si="99"/>
        <v xml:space="preserve">totaal </v>
      </c>
      <c r="E122" s="51"/>
      <c r="F122" s="44"/>
      <c r="G122" s="52">
        <f>G121+G120</f>
        <v>0</v>
      </c>
      <c r="H122" s="44"/>
      <c r="I122" s="52">
        <f t="shared" ref="I122:R122" si="100">I121+I120</f>
        <v>0</v>
      </c>
      <c r="J122" s="52">
        <f t="shared" si="100"/>
        <v>0</v>
      </c>
      <c r="K122" s="52">
        <f t="shared" si="100"/>
        <v>0</v>
      </c>
      <c r="L122" s="52">
        <f t="shared" si="100"/>
        <v>0</v>
      </c>
      <c r="M122" s="52">
        <f t="shared" si="100"/>
        <v>0</v>
      </c>
      <c r="N122" s="52">
        <f t="shared" si="100"/>
        <v>0</v>
      </c>
      <c r="O122" s="52">
        <f t="shared" si="100"/>
        <v>0</v>
      </c>
      <c r="P122" s="52">
        <f t="shared" si="100"/>
        <v>0</v>
      </c>
      <c r="Q122" s="52">
        <f t="shared" si="100"/>
        <v>0</v>
      </c>
      <c r="R122" s="52">
        <f t="shared" si="100"/>
        <v>0</v>
      </c>
      <c r="S122" s="44"/>
    </row>
    <row r="123" spans="1:90" ht="15.75" x14ac:dyDescent="0.3">
      <c r="B123" s="44"/>
      <c r="C123" s="33"/>
      <c r="D123" s="56" t="str">
        <f t="shared" si="99"/>
        <v>waarvan gewichtsleerling: 0,30</v>
      </c>
      <c r="E123" s="56"/>
      <c r="F123" s="44"/>
      <c r="G123" s="178"/>
      <c r="H123" s="44"/>
      <c r="I123" s="178"/>
      <c r="J123" s="178"/>
      <c r="K123" s="178"/>
      <c r="L123" s="178"/>
      <c r="M123" s="178"/>
      <c r="N123" s="178"/>
      <c r="O123" s="178"/>
      <c r="P123" s="178"/>
      <c r="Q123" s="178"/>
      <c r="R123" s="178"/>
      <c r="S123" s="44"/>
    </row>
    <row r="124" spans="1:90" ht="15.75" x14ac:dyDescent="0.3">
      <c r="B124" s="44"/>
      <c r="C124" s="33"/>
      <c r="D124" s="56" t="str">
        <f t="shared" si="99"/>
        <v>waarvan gewichtsleerling: 1,20</v>
      </c>
      <c r="E124" s="56"/>
      <c r="F124" s="44"/>
      <c r="G124" s="178"/>
      <c r="H124" s="44"/>
      <c r="I124" s="178"/>
      <c r="J124" s="178"/>
      <c r="K124" s="178"/>
      <c r="L124" s="178"/>
      <c r="M124" s="178"/>
      <c r="N124" s="178"/>
      <c r="O124" s="178"/>
      <c r="P124" s="178"/>
      <c r="Q124" s="178"/>
      <c r="R124" s="178"/>
      <c r="S124" s="44"/>
    </row>
    <row r="125" spans="1:90" hidden="1" x14ac:dyDescent="0.3">
      <c r="D125" s="182" t="str">
        <f t="shared" si="99"/>
        <v>gewichtenregeling</v>
      </c>
      <c r="G125" s="188">
        <f>(G123*0.3)+(G124*1.2)</f>
        <v>0</v>
      </c>
      <c r="I125" s="188">
        <f t="shared" ref="I125:R125" si="101">(I123*0.3)+(I124*1.2)</f>
        <v>0</v>
      </c>
      <c r="J125" s="188">
        <f t="shared" si="101"/>
        <v>0</v>
      </c>
      <c r="K125" s="188">
        <f t="shared" si="101"/>
        <v>0</v>
      </c>
      <c r="L125" s="188">
        <f t="shared" si="101"/>
        <v>0</v>
      </c>
      <c r="M125" s="188">
        <f t="shared" si="101"/>
        <v>0</v>
      </c>
      <c r="N125" s="188">
        <f t="shared" si="101"/>
        <v>0</v>
      </c>
      <c r="O125" s="188">
        <f t="shared" si="101"/>
        <v>0</v>
      </c>
      <c r="P125" s="188">
        <f t="shared" si="101"/>
        <v>0</v>
      </c>
      <c r="Q125" s="188">
        <f t="shared" si="101"/>
        <v>0</v>
      </c>
      <c r="R125" s="188">
        <f t="shared" si="101"/>
        <v>0</v>
      </c>
    </row>
    <row r="126" spans="1:90" hidden="1" x14ac:dyDescent="0.3">
      <c r="D126" s="182" t="str">
        <f t="shared" si="99"/>
        <v>Bepalen schoolgewicht</v>
      </c>
      <c r="G126" s="188">
        <f>ROUND(IF(G127&lt;(G122*0.8),G127,(0.8*G122)),0)</f>
        <v>0</v>
      </c>
      <c r="I126" s="188">
        <f>ROUND(IF(I127&lt;(I122*0.8),I127,(0.8*I122)),0)</f>
        <v>0</v>
      </c>
      <c r="J126" s="188">
        <f>ROUND(IF(J127&lt;(J122*0.8),J127,(0.8*J122)),0)</f>
        <v>0</v>
      </c>
      <c r="K126" s="188">
        <f t="shared" ref="K126:R126" si="102">ROUND(IF(K127&lt;(K122*0.8),K127,(0.8*K122)),0)</f>
        <v>0</v>
      </c>
      <c r="L126" s="188">
        <f t="shared" si="102"/>
        <v>0</v>
      </c>
      <c r="M126" s="188">
        <f t="shared" si="102"/>
        <v>0</v>
      </c>
      <c r="N126" s="188">
        <f t="shared" si="102"/>
        <v>0</v>
      </c>
      <c r="O126" s="188">
        <f t="shared" si="102"/>
        <v>0</v>
      </c>
      <c r="P126" s="188">
        <f t="shared" si="102"/>
        <v>0</v>
      </c>
      <c r="Q126" s="188">
        <f t="shared" si="102"/>
        <v>0</v>
      </c>
      <c r="R126" s="188">
        <f t="shared" si="102"/>
        <v>0</v>
      </c>
    </row>
    <row r="127" spans="1:90" hidden="1" x14ac:dyDescent="0.3">
      <c r="D127" s="182" t="str">
        <f t="shared" si="99"/>
        <v>Schoolgewicht</v>
      </c>
      <c r="G127" s="183">
        <f>IF((ROUND(IF(G125-(6%*G122)&lt;0,0,(G125-(6%*G122))),0))&lt;(K943+K952+K961+K975),(K943+K952+K961+K975),((ROUND(IF(G125-(6%*G122)&lt;0,0,(G125-(6%*G122))),0))))</f>
        <v>0</v>
      </c>
      <c r="I127" s="183">
        <f t="shared" ref="I127:R127" si="103">IF((ROUND(IF(I125-(6%*I122)&lt;0,0,(I125-(6%*I122))),0))&lt;(L943+L952+L961+L975),(L943+L952+L961+L975),((ROUND(IF(I125-(6%*I122)&lt;0,0,(I125-(6%*I122))),0))))</f>
        <v>0</v>
      </c>
      <c r="J127" s="183">
        <f t="shared" si="103"/>
        <v>0</v>
      </c>
      <c r="K127" s="183">
        <f t="shared" si="103"/>
        <v>0</v>
      </c>
      <c r="L127" s="183">
        <f t="shared" si="103"/>
        <v>0</v>
      </c>
      <c r="M127" s="183">
        <f t="shared" si="103"/>
        <v>0</v>
      </c>
      <c r="N127" s="183">
        <f t="shared" si="103"/>
        <v>0</v>
      </c>
      <c r="O127" s="183">
        <f t="shared" si="103"/>
        <v>0</v>
      </c>
      <c r="P127" s="183">
        <f t="shared" si="103"/>
        <v>0</v>
      </c>
      <c r="Q127" s="183">
        <f t="shared" si="103"/>
        <v>0</v>
      </c>
      <c r="R127" s="183">
        <f t="shared" si="103"/>
        <v>0</v>
      </c>
    </row>
    <row r="128" spans="1:90" thickBot="1" x14ac:dyDescent="0.35">
      <c r="B128" s="44"/>
      <c r="C128" s="44"/>
      <c r="D128" s="44"/>
      <c r="E128" s="44"/>
      <c r="F128" s="44"/>
      <c r="G128" s="44"/>
      <c r="H128" s="44"/>
      <c r="I128" s="44"/>
      <c r="J128" s="44"/>
      <c r="K128" s="44"/>
      <c r="L128" s="44"/>
      <c r="M128" s="44"/>
      <c r="N128" s="44"/>
      <c r="O128" s="44"/>
      <c r="P128" s="44"/>
      <c r="Q128" s="44"/>
      <c r="R128" s="44"/>
      <c r="S128" s="44"/>
    </row>
    <row r="129" spans="1:90" s="177" customFormat="1" ht="18.75" thickBot="1" x14ac:dyDescent="0.35">
      <c r="A129" s="185"/>
      <c r="B129" s="44"/>
      <c r="C129" s="195" t="str">
        <f>'Invulblad - Onderhoudskosten'!B21</f>
        <v>School 13</v>
      </c>
      <c r="D129" s="51" t="str">
        <f>D119</f>
        <v>Aantal leerlingen</v>
      </c>
      <c r="E129" s="51"/>
      <c r="F129" s="44"/>
      <c r="G129" s="194">
        <f>G119</f>
        <v>41548</v>
      </c>
      <c r="H129" s="44"/>
      <c r="I129" s="3">
        <f t="shared" ref="I129:R129" si="104">I119</f>
        <v>2015</v>
      </c>
      <c r="J129" s="3">
        <f t="shared" si="104"/>
        <v>2016</v>
      </c>
      <c r="K129" s="3">
        <f t="shared" si="104"/>
        <v>2017</v>
      </c>
      <c r="L129" s="3">
        <f t="shared" si="104"/>
        <v>2018</v>
      </c>
      <c r="M129" s="3">
        <f t="shared" si="104"/>
        <v>2019</v>
      </c>
      <c r="N129" s="3">
        <f t="shared" si="104"/>
        <v>2020</v>
      </c>
      <c r="O129" s="3">
        <f t="shared" si="104"/>
        <v>2021</v>
      </c>
      <c r="P129" s="3">
        <f t="shared" si="104"/>
        <v>2022</v>
      </c>
      <c r="Q129" s="3">
        <f t="shared" si="104"/>
        <v>2023</v>
      </c>
      <c r="R129" s="3">
        <f t="shared" si="104"/>
        <v>2024</v>
      </c>
      <c r="S129" s="44"/>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c r="CE129" s="185"/>
      <c r="CF129" s="185"/>
      <c r="CG129" s="185"/>
      <c r="CH129" s="185"/>
      <c r="CI129" s="185"/>
      <c r="CJ129" s="185"/>
      <c r="CK129" s="185"/>
      <c r="CL129" s="185"/>
    </row>
    <row r="130" spans="1:90" ht="15.75" x14ac:dyDescent="0.3">
      <c r="B130" s="44"/>
      <c r="C130" s="33"/>
      <c r="D130" s="33" t="str">
        <f>D120</f>
        <v>4-7 jaar</v>
      </c>
      <c r="E130" s="33"/>
      <c r="F130" s="44"/>
      <c r="G130" s="178"/>
      <c r="H130" s="44"/>
      <c r="I130" s="178"/>
      <c r="J130" s="178"/>
      <c r="K130" s="178"/>
      <c r="L130" s="178"/>
      <c r="M130" s="178"/>
      <c r="N130" s="178"/>
      <c r="O130" s="178"/>
      <c r="P130" s="178"/>
      <c r="Q130" s="178"/>
      <c r="R130" s="178"/>
      <c r="S130" s="44"/>
    </row>
    <row r="131" spans="1:90" ht="15.75" x14ac:dyDescent="0.3">
      <c r="B131" s="44"/>
      <c r="C131" s="33"/>
      <c r="D131" s="33" t="str">
        <f t="shared" ref="D131:D137" si="105">D121</f>
        <v>vanaf 8 jaar</v>
      </c>
      <c r="E131" s="33"/>
      <c r="F131" s="44"/>
      <c r="G131" s="178"/>
      <c r="H131" s="44"/>
      <c r="I131" s="178"/>
      <c r="J131" s="178"/>
      <c r="K131" s="178"/>
      <c r="L131" s="178"/>
      <c r="M131" s="178"/>
      <c r="N131" s="178"/>
      <c r="O131" s="178"/>
      <c r="P131" s="178"/>
      <c r="Q131" s="178"/>
      <c r="R131" s="178"/>
      <c r="S131" s="44"/>
    </row>
    <row r="132" spans="1:90" ht="15.75" x14ac:dyDescent="0.3">
      <c r="B132" s="44"/>
      <c r="C132" s="33"/>
      <c r="D132" s="51" t="str">
        <f t="shared" si="105"/>
        <v xml:space="preserve">totaal </v>
      </c>
      <c r="E132" s="51"/>
      <c r="F132" s="44"/>
      <c r="G132" s="52">
        <f>G131+G130</f>
        <v>0</v>
      </c>
      <c r="H132" s="44"/>
      <c r="I132" s="52">
        <f t="shared" ref="I132:R132" si="106">I131+I130</f>
        <v>0</v>
      </c>
      <c r="J132" s="52">
        <f t="shared" si="106"/>
        <v>0</v>
      </c>
      <c r="K132" s="52">
        <f t="shared" si="106"/>
        <v>0</v>
      </c>
      <c r="L132" s="52">
        <f t="shared" si="106"/>
        <v>0</v>
      </c>
      <c r="M132" s="52">
        <f t="shared" si="106"/>
        <v>0</v>
      </c>
      <c r="N132" s="52">
        <f t="shared" si="106"/>
        <v>0</v>
      </c>
      <c r="O132" s="52">
        <f t="shared" si="106"/>
        <v>0</v>
      </c>
      <c r="P132" s="52">
        <f t="shared" si="106"/>
        <v>0</v>
      </c>
      <c r="Q132" s="52">
        <f t="shared" si="106"/>
        <v>0</v>
      </c>
      <c r="R132" s="52">
        <f t="shared" si="106"/>
        <v>0</v>
      </c>
      <c r="S132" s="44"/>
    </row>
    <row r="133" spans="1:90" ht="15.75" x14ac:dyDescent="0.3">
      <c r="B133" s="44"/>
      <c r="C133" s="33"/>
      <c r="D133" s="56" t="str">
        <f t="shared" si="105"/>
        <v>waarvan gewichtsleerling: 0,30</v>
      </c>
      <c r="E133" s="56"/>
      <c r="F133" s="44"/>
      <c r="G133" s="178"/>
      <c r="H133" s="44"/>
      <c r="I133" s="178"/>
      <c r="J133" s="178"/>
      <c r="K133" s="178"/>
      <c r="L133" s="178"/>
      <c r="M133" s="178"/>
      <c r="N133" s="178"/>
      <c r="O133" s="178"/>
      <c r="P133" s="178"/>
      <c r="Q133" s="178"/>
      <c r="R133" s="178"/>
      <c r="S133" s="44"/>
    </row>
    <row r="134" spans="1:90" ht="15.75" x14ac:dyDescent="0.3">
      <c r="B134" s="44"/>
      <c r="C134" s="33"/>
      <c r="D134" s="56" t="str">
        <f t="shared" si="105"/>
        <v>waarvan gewichtsleerling: 1,20</v>
      </c>
      <c r="E134" s="56"/>
      <c r="F134" s="44"/>
      <c r="G134" s="178"/>
      <c r="H134" s="44"/>
      <c r="I134" s="178"/>
      <c r="J134" s="178"/>
      <c r="K134" s="178"/>
      <c r="L134" s="178"/>
      <c r="M134" s="178"/>
      <c r="N134" s="178"/>
      <c r="O134" s="178"/>
      <c r="P134" s="178"/>
      <c r="Q134" s="178"/>
      <c r="R134" s="178"/>
      <c r="S134" s="44"/>
    </row>
    <row r="135" spans="1:90" hidden="1" x14ac:dyDescent="0.3">
      <c r="D135" s="182" t="str">
        <f t="shared" si="105"/>
        <v>gewichtenregeling</v>
      </c>
      <c r="G135" s="188">
        <f>(G133*0.3)+(G134*1.2)</f>
        <v>0</v>
      </c>
      <c r="I135" s="188">
        <f t="shared" ref="I135:R135" si="107">(I133*0.3)+(I134*1.2)</f>
        <v>0</v>
      </c>
      <c r="J135" s="188">
        <f t="shared" si="107"/>
        <v>0</v>
      </c>
      <c r="K135" s="188">
        <f t="shared" si="107"/>
        <v>0</v>
      </c>
      <c r="L135" s="188">
        <f t="shared" si="107"/>
        <v>0</v>
      </c>
      <c r="M135" s="188">
        <f t="shared" si="107"/>
        <v>0</v>
      </c>
      <c r="N135" s="188">
        <f t="shared" si="107"/>
        <v>0</v>
      </c>
      <c r="O135" s="188">
        <f t="shared" si="107"/>
        <v>0</v>
      </c>
      <c r="P135" s="188">
        <f t="shared" si="107"/>
        <v>0</v>
      </c>
      <c r="Q135" s="188">
        <f t="shared" si="107"/>
        <v>0</v>
      </c>
      <c r="R135" s="188">
        <f t="shared" si="107"/>
        <v>0</v>
      </c>
    </row>
    <row r="136" spans="1:90" hidden="1" x14ac:dyDescent="0.3">
      <c r="D136" s="182" t="str">
        <f t="shared" si="105"/>
        <v>Bepalen schoolgewicht</v>
      </c>
      <c r="G136" s="188">
        <f>ROUND(IF(G137&lt;(G132*0.8),G137,(0.8*G132)),0)</f>
        <v>0</v>
      </c>
      <c r="I136" s="188">
        <f>ROUND(IF(I137&lt;(I132*0.8),I137,(0.8*I132)),0)</f>
        <v>0</v>
      </c>
      <c r="J136" s="188">
        <f>ROUND(IF(J137&lt;(J132*0.8),J137,(0.8*J132)),0)</f>
        <v>0</v>
      </c>
      <c r="K136" s="188">
        <f t="shared" ref="K136:R136" si="108">ROUND(IF(K137&lt;(K132*0.8),K137,(0.8*K132)),0)</f>
        <v>0</v>
      </c>
      <c r="L136" s="188">
        <f t="shared" si="108"/>
        <v>0</v>
      </c>
      <c r="M136" s="188">
        <f t="shared" si="108"/>
        <v>0</v>
      </c>
      <c r="N136" s="188">
        <f t="shared" si="108"/>
        <v>0</v>
      </c>
      <c r="O136" s="188">
        <f t="shared" si="108"/>
        <v>0</v>
      </c>
      <c r="P136" s="188">
        <f t="shared" si="108"/>
        <v>0</v>
      </c>
      <c r="Q136" s="188">
        <f t="shared" si="108"/>
        <v>0</v>
      </c>
      <c r="R136" s="188">
        <f t="shared" si="108"/>
        <v>0</v>
      </c>
    </row>
    <row r="137" spans="1:90" hidden="1" x14ac:dyDescent="0.3">
      <c r="D137" s="182" t="str">
        <f t="shared" si="105"/>
        <v>Schoolgewicht</v>
      </c>
      <c r="G137" s="183">
        <f>IF((ROUND(IF(G135-(6%*G132)&lt;0,0,(G135-(6%*G132))),0))&lt;(K953+K962+K971+K985),(K953+K962+K971+K985),((ROUND(IF(G135-(6%*G132)&lt;0,0,(G135-(6%*G132))),0))))</f>
        <v>0</v>
      </c>
      <c r="I137" s="183">
        <f t="shared" ref="I137:R137" si="109">IF((ROUND(IF(I135-(6%*I132)&lt;0,0,(I135-(6%*I132))),0))&lt;(L953+L962+L971+L985),(L953+L962+L971+L985),((ROUND(IF(I135-(6%*I132)&lt;0,0,(I135-(6%*I132))),0))))</f>
        <v>0</v>
      </c>
      <c r="J137" s="183">
        <f t="shared" si="109"/>
        <v>0</v>
      </c>
      <c r="K137" s="183">
        <f t="shared" si="109"/>
        <v>0</v>
      </c>
      <c r="L137" s="183">
        <f t="shared" si="109"/>
        <v>0</v>
      </c>
      <c r="M137" s="183">
        <f t="shared" si="109"/>
        <v>0</v>
      </c>
      <c r="N137" s="183">
        <f t="shared" si="109"/>
        <v>0</v>
      </c>
      <c r="O137" s="183">
        <f t="shared" si="109"/>
        <v>0</v>
      </c>
      <c r="P137" s="183">
        <f t="shared" si="109"/>
        <v>0</v>
      </c>
      <c r="Q137" s="183">
        <f t="shared" si="109"/>
        <v>0</v>
      </c>
      <c r="R137" s="183">
        <f t="shared" si="109"/>
        <v>0</v>
      </c>
    </row>
    <row r="138" spans="1:90" thickBot="1" x14ac:dyDescent="0.35">
      <c r="B138" s="44"/>
      <c r="C138" s="44"/>
      <c r="D138" s="44"/>
      <c r="E138" s="44"/>
      <c r="F138" s="44"/>
      <c r="G138" s="44"/>
      <c r="H138" s="44"/>
      <c r="I138" s="44"/>
      <c r="J138" s="44"/>
      <c r="K138" s="44"/>
      <c r="L138" s="44"/>
      <c r="M138" s="44"/>
      <c r="N138" s="44"/>
      <c r="O138" s="44"/>
      <c r="P138" s="44"/>
      <c r="Q138" s="44"/>
      <c r="R138" s="44"/>
      <c r="S138" s="44"/>
    </row>
    <row r="139" spans="1:90" s="177" customFormat="1" ht="18.75" thickBot="1" x14ac:dyDescent="0.35">
      <c r="A139" s="185"/>
      <c r="B139" s="44"/>
      <c r="C139" s="195" t="str">
        <f>'Invulblad - Onderhoudskosten'!B22</f>
        <v>School 14</v>
      </c>
      <c r="D139" s="51" t="str">
        <f>D129</f>
        <v>Aantal leerlingen</v>
      </c>
      <c r="E139" s="51"/>
      <c r="F139" s="44"/>
      <c r="G139" s="194">
        <f>G129</f>
        <v>41548</v>
      </c>
      <c r="H139" s="44"/>
      <c r="I139" s="3">
        <f t="shared" ref="I139:R139" si="110">I129</f>
        <v>2015</v>
      </c>
      <c r="J139" s="3">
        <f t="shared" si="110"/>
        <v>2016</v>
      </c>
      <c r="K139" s="3">
        <f t="shared" si="110"/>
        <v>2017</v>
      </c>
      <c r="L139" s="3">
        <f t="shared" si="110"/>
        <v>2018</v>
      </c>
      <c r="M139" s="3">
        <f t="shared" si="110"/>
        <v>2019</v>
      </c>
      <c r="N139" s="3">
        <f t="shared" si="110"/>
        <v>2020</v>
      </c>
      <c r="O139" s="3">
        <f t="shared" si="110"/>
        <v>2021</v>
      </c>
      <c r="P139" s="3">
        <f t="shared" si="110"/>
        <v>2022</v>
      </c>
      <c r="Q139" s="3">
        <f t="shared" si="110"/>
        <v>2023</v>
      </c>
      <c r="R139" s="3">
        <f t="shared" si="110"/>
        <v>2024</v>
      </c>
      <c r="S139" s="44"/>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c r="AS139" s="185"/>
      <c r="AT139" s="185"/>
      <c r="AU139" s="185"/>
      <c r="AV139" s="185"/>
      <c r="AW139" s="185"/>
      <c r="AX139" s="185"/>
      <c r="AY139" s="185"/>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c r="CG139" s="185"/>
      <c r="CH139" s="185"/>
      <c r="CI139" s="185"/>
      <c r="CJ139" s="185"/>
      <c r="CK139" s="185"/>
      <c r="CL139" s="185"/>
    </row>
    <row r="140" spans="1:90" ht="15.75" x14ac:dyDescent="0.3">
      <c r="B140" s="44"/>
      <c r="C140" s="33"/>
      <c r="D140" s="33" t="str">
        <f>D130</f>
        <v>4-7 jaar</v>
      </c>
      <c r="E140" s="33"/>
      <c r="F140" s="44"/>
      <c r="G140" s="178"/>
      <c r="H140" s="44"/>
      <c r="I140" s="178"/>
      <c r="J140" s="178"/>
      <c r="K140" s="178"/>
      <c r="L140" s="178"/>
      <c r="M140" s="178"/>
      <c r="N140" s="178"/>
      <c r="O140" s="178"/>
      <c r="P140" s="178"/>
      <c r="Q140" s="178"/>
      <c r="R140" s="178"/>
      <c r="S140" s="44"/>
    </row>
    <row r="141" spans="1:90" ht="15.75" x14ac:dyDescent="0.3">
      <c r="B141" s="44"/>
      <c r="C141" s="33"/>
      <c r="D141" s="33" t="str">
        <f t="shared" ref="D141:D147" si="111">D131</f>
        <v>vanaf 8 jaar</v>
      </c>
      <c r="E141" s="33"/>
      <c r="F141" s="44"/>
      <c r="G141" s="178"/>
      <c r="H141" s="44"/>
      <c r="I141" s="178"/>
      <c r="J141" s="178"/>
      <c r="K141" s="178"/>
      <c r="L141" s="178"/>
      <c r="M141" s="178"/>
      <c r="N141" s="178"/>
      <c r="O141" s="178"/>
      <c r="P141" s="178"/>
      <c r="Q141" s="178"/>
      <c r="R141" s="178"/>
      <c r="S141" s="44"/>
    </row>
    <row r="142" spans="1:90" ht="15.75" x14ac:dyDescent="0.3">
      <c r="B142" s="44"/>
      <c r="C142" s="33"/>
      <c r="D142" s="51" t="str">
        <f t="shared" si="111"/>
        <v xml:space="preserve">totaal </v>
      </c>
      <c r="E142" s="51"/>
      <c r="F142" s="44"/>
      <c r="G142" s="52">
        <f>G141+G140</f>
        <v>0</v>
      </c>
      <c r="H142" s="44"/>
      <c r="I142" s="52">
        <f t="shared" ref="I142:R142" si="112">I141+I140</f>
        <v>0</v>
      </c>
      <c r="J142" s="52">
        <f t="shared" si="112"/>
        <v>0</v>
      </c>
      <c r="K142" s="52">
        <f t="shared" si="112"/>
        <v>0</v>
      </c>
      <c r="L142" s="52">
        <f t="shared" si="112"/>
        <v>0</v>
      </c>
      <c r="M142" s="52">
        <f t="shared" si="112"/>
        <v>0</v>
      </c>
      <c r="N142" s="52">
        <f t="shared" si="112"/>
        <v>0</v>
      </c>
      <c r="O142" s="52">
        <f t="shared" si="112"/>
        <v>0</v>
      </c>
      <c r="P142" s="52">
        <f t="shared" si="112"/>
        <v>0</v>
      </c>
      <c r="Q142" s="52">
        <f t="shared" si="112"/>
        <v>0</v>
      </c>
      <c r="R142" s="52">
        <f t="shared" si="112"/>
        <v>0</v>
      </c>
      <c r="S142" s="44"/>
    </row>
    <row r="143" spans="1:90" ht="15.75" x14ac:dyDescent="0.3">
      <c r="B143" s="44"/>
      <c r="C143" s="33"/>
      <c r="D143" s="56" t="str">
        <f t="shared" si="111"/>
        <v>waarvan gewichtsleerling: 0,30</v>
      </c>
      <c r="E143" s="56"/>
      <c r="F143" s="44"/>
      <c r="G143" s="178"/>
      <c r="H143" s="44"/>
      <c r="I143" s="178"/>
      <c r="J143" s="178"/>
      <c r="K143" s="178"/>
      <c r="L143" s="178"/>
      <c r="M143" s="178"/>
      <c r="N143" s="178"/>
      <c r="O143" s="178"/>
      <c r="P143" s="178"/>
      <c r="Q143" s="178"/>
      <c r="R143" s="178"/>
      <c r="S143" s="44"/>
    </row>
    <row r="144" spans="1:90" ht="15.75" x14ac:dyDescent="0.3">
      <c r="B144" s="44"/>
      <c r="C144" s="33"/>
      <c r="D144" s="56" t="str">
        <f t="shared" si="111"/>
        <v>waarvan gewichtsleerling: 1,20</v>
      </c>
      <c r="E144" s="56"/>
      <c r="F144" s="44"/>
      <c r="G144" s="178"/>
      <c r="H144" s="44"/>
      <c r="I144" s="178"/>
      <c r="J144" s="178"/>
      <c r="K144" s="178"/>
      <c r="L144" s="178"/>
      <c r="M144" s="178"/>
      <c r="N144" s="178"/>
      <c r="O144" s="178"/>
      <c r="P144" s="178"/>
      <c r="Q144" s="178"/>
      <c r="R144" s="178"/>
      <c r="S144" s="44"/>
    </row>
    <row r="145" spans="1:90" hidden="1" x14ac:dyDescent="0.3">
      <c r="D145" s="182" t="str">
        <f t="shared" si="111"/>
        <v>gewichtenregeling</v>
      </c>
      <c r="G145" s="188">
        <f>(G143*0.3)+(G144*1.2)</f>
        <v>0</v>
      </c>
      <c r="I145" s="188">
        <f t="shared" ref="I145:R145" si="113">(I143*0.3)+(I144*1.2)</f>
        <v>0</v>
      </c>
      <c r="J145" s="188">
        <f t="shared" si="113"/>
        <v>0</v>
      </c>
      <c r="K145" s="188">
        <f t="shared" si="113"/>
        <v>0</v>
      </c>
      <c r="L145" s="188">
        <f t="shared" si="113"/>
        <v>0</v>
      </c>
      <c r="M145" s="188">
        <f t="shared" si="113"/>
        <v>0</v>
      </c>
      <c r="N145" s="188">
        <f t="shared" si="113"/>
        <v>0</v>
      </c>
      <c r="O145" s="188">
        <f t="shared" si="113"/>
        <v>0</v>
      </c>
      <c r="P145" s="188">
        <f t="shared" si="113"/>
        <v>0</v>
      </c>
      <c r="Q145" s="188">
        <f t="shared" si="113"/>
        <v>0</v>
      </c>
      <c r="R145" s="188">
        <f t="shared" si="113"/>
        <v>0</v>
      </c>
    </row>
    <row r="146" spans="1:90" hidden="1" x14ac:dyDescent="0.3">
      <c r="D146" s="182" t="str">
        <f t="shared" si="111"/>
        <v>Bepalen schoolgewicht</v>
      </c>
      <c r="G146" s="188">
        <f>ROUND(IF(G147&lt;(G142*0.8),G147,(0.8*G142)),0)</f>
        <v>0</v>
      </c>
      <c r="I146" s="188">
        <f>ROUND(IF(I147&lt;(I142*0.8),I147,(0.8*I142)),0)</f>
        <v>0</v>
      </c>
      <c r="J146" s="188">
        <f>ROUND(IF(J147&lt;(J142*0.8),J147,(0.8*J142)),0)</f>
        <v>0</v>
      </c>
      <c r="K146" s="188">
        <f t="shared" ref="K146:R146" si="114">ROUND(IF(K147&lt;(K142*0.8),K147,(0.8*K142)),0)</f>
        <v>0</v>
      </c>
      <c r="L146" s="188">
        <f t="shared" si="114"/>
        <v>0</v>
      </c>
      <c r="M146" s="188">
        <f t="shared" si="114"/>
        <v>0</v>
      </c>
      <c r="N146" s="188">
        <f t="shared" si="114"/>
        <v>0</v>
      </c>
      <c r="O146" s="188">
        <f t="shared" si="114"/>
        <v>0</v>
      </c>
      <c r="P146" s="188">
        <f t="shared" si="114"/>
        <v>0</v>
      </c>
      <c r="Q146" s="188">
        <f t="shared" si="114"/>
        <v>0</v>
      </c>
      <c r="R146" s="188">
        <f t="shared" si="114"/>
        <v>0</v>
      </c>
    </row>
    <row r="147" spans="1:90" hidden="1" x14ac:dyDescent="0.3">
      <c r="D147" s="182" t="str">
        <f t="shared" si="111"/>
        <v>Schoolgewicht</v>
      </c>
      <c r="G147" s="183">
        <f>IF((ROUND(IF(G145-(6%*G142)&lt;0,0,(G145-(6%*G142))),0))&lt;(K963+K972+K981+K995),(K963+K972+K981+K995),((ROUND(IF(G145-(6%*G142)&lt;0,0,(G145-(6%*G142))),0))))</f>
        <v>0</v>
      </c>
      <c r="I147" s="183">
        <f t="shared" ref="I147:R147" si="115">IF((ROUND(IF(I145-(6%*I142)&lt;0,0,(I145-(6%*I142))),0))&lt;(L963+L972+L981+L995),(L963+L972+L981+L995),((ROUND(IF(I145-(6%*I142)&lt;0,0,(I145-(6%*I142))),0))))</f>
        <v>0</v>
      </c>
      <c r="J147" s="183">
        <f t="shared" si="115"/>
        <v>0</v>
      </c>
      <c r="K147" s="183">
        <f t="shared" si="115"/>
        <v>0</v>
      </c>
      <c r="L147" s="183">
        <f t="shared" si="115"/>
        <v>0</v>
      </c>
      <c r="M147" s="183">
        <f t="shared" si="115"/>
        <v>0</v>
      </c>
      <c r="N147" s="183">
        <f t="shared" si="115"/>
        <v>0</v>
      </c>
      <c r="O147" s="183">
        <f t="shared" si="115"/>
        <v>0</v>
      </c>
      <c r="P147" s="183">
        <f t="shared" si="115"/>
        <v>0</v>
      </c>
      <c r="Q147" s="183">
        <f t="shared" si="115"/>
        <v>0</v>
      </c>
      <c r="R147" s="183">
        <f t="shared" si="115"/>
        <v>0</v>
      </c>
    </row>
    <row r="148" spans="1:90" thickBot="1" x14ac:dyDescent="0.35">
      <c r="B148" s="44"/>
      <c r="C148" s="44"/>
      <c r="D148" s="44"/>
      <c r="E148" s="44"/>
      <c r="F148" s="44"/>
      <c r="G148" s="44"/>
      <c r="H148" s="44"/>
      <c r="I148" s="44"/>
      <c r="J148" s="44"/>
      <c r="K148" s="44"/>
      <c r="L148" s="44"/>
      <c r="M148" s="44"/>
      <c r="N148" s="44"/>
      <c r="O148" s="44"/>
      <c r="P148" s="44"/>
      <c r="Q148" s="44"/>
      <c r="R148" s="44"/>
      <c r="S148" s="44"/>
    </row>
    <row r="149" spans="1:90" s="177" customFormat="1" ht="18.75" thickBot="1" x14ac:dyDescent="0.35">
      <c r="A149" s="185"/>
      <c r="B149" s="44"/>
      <c r="C149" s="195" t="str">
        <f>'Invulblad - Onderhoudskosten'!B23</f>
        <v>School 15</v>
      </c>
      <c r="D149" s="51" t="str">
        <f>D139</f>
        <v>Aantal leerlingen</v>
      </c>
      <c r="E149" s="51"/>
      <c r="F149" s="44"/>
      <c r="G149" s="194">
        <f>G139</f>
        <v>41548</v>
      </c>
      <c r="H149" s="44"/>
      <c r="I149" s="3">
        <f t="shared" ref="I149:R149" si="116">I139</f>
        <v>2015</v>
      </c>
      <c r="J149" s="3">
        <f t="shared" si="116"/>
        <v>2016</v>
      </c>
      <c r="K149" s="3">
        <f t="shared" si="116"/>
        <v>2017</v>
      </c>
      <c r="L149" s="3">
        <f t="shared" si="116"/>
        <v>2018</v>
      </c>
      <c r="M149" s="3">
        <f t="shared" si="116"/>
        <v>2019</v>
      </c>
      <c r="N149" s="3">
        <f t="shared" si="116"/>
        <v>2020</v>
      </c>
      <c r="O149" s="3">
        <f t="shared" si="116"/>
        <v>2021</v>
      </c>
      <c r="P149" s="3">
        <f t="shared" si="116"/>
        <v>2022</v>
      </c>
      <c r="Q149" s="3">
        <f t="shared" si="116"/>
        <v>2023</v>
      </c>
      <c r="R149" s="3">
        <f t="shared" si="116"/>
        <v>2024</v>
      </c>
      <c r="S149" s="44"/>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row>
    <row r="150" spans="1:90" ht="15.75" x14ac:dyDescent="0.3">
      <c r="B150" s="44"/>
      <c r="C150" s="33"/>
      <c r="D150" s="33" t="str">
        <f>D140</f>
        <v>4-7 jaar</v>
      </c>
      <c r="E150" s="33"/>
      <c r="F150" s="44"/>
      <c r="G150" s="178"/>
      <c r="H150" s="44"/>
      <c r="I150" s="178"/>
      <c r="J150" s="178"/>
      <c r="K150" s="178"/>
      <c r="L150" s="178"/>
      <c r="M150" s="178"/>
      <c r="N150" s="178"/>
      <c r="O150" s="178"/>
      <c r="P150" s="178"/>
      <c r="Q150" s="178"/>
      <c r="R150" s="178"/>
      <c r="S150" s="44"/>
    </row>
    <row r="151" spans="1:90" ht="15.75" x14ac:dyDescent="0.3">
      <c r="B151" s="44"/>
      <c r="C151" s="33"/>
      <c r="D151" s="33" t="str">
        <f t="shared" ref="D151:D157" si="117">D141</f>
        <v>vanaf 8 jaar</v>
      </c>
      <c r="E151" s="33"/>
      <c r="F151" s="44"/>
      <c r="G151" s="178"/>
      <c r="H151" s="44"/>
      <c r="I151" s="178"/>
      <c r="J151" s="178"/>
      <c r="K151" s="178"/>
      <c r="L151" s="178"/>
      <c r="M151" s="178"/>
      <c r="N151" s="178"/>
      <c r="O151" s="178"/>
      <c r="P151" s="178"/>
      <c r="Q151" s="178"/>
      <c r="R151" s="178"/>
      <c r="S151" s="44"/>
    </row>
    <row r="152" spans="1:90" ht="15.75" x14ac:dyDescent="0.3">
      <c r="B152" s="44"/>
      <c r="C152" s="33"/>
      <c r="D152" s="51" t="str">
        <f t="shared" si="117"/>
        <v xml:space="preserve">totaal </v>
      </c>
      <c r="E152" s="51"/>
      <c r="F152" s="44"/>
      <c r="G152" s="52">
        <f>G151+G150</f>
        <v>0</v>
      </c>
      <c r="H152" s="44"/>
      <c r="I152" s="52">
        <f t="shared" ref="I152:R152" si="118">I151+I150</f>
        <v>0</v>
      </c>
      <c r="J152" s="52">
        <f t="shared" si="118"/>
        <v>0</v>
      </c>
      <c r="K152" s="52">
        <f t="shared" si="118"/>
        <v>0</v>
      </c>
      <c r="L152" s="52">
        <f t="shared" si="118"/>
        <v>0</v>
      </c>
      <c r="M152" s="52">
        <f t="shared" si="118"/>
        <v>0</v>
      </c>
      <c r="N152" s="52">
        <f t="shared" si="118"/>
        <v>0</v>
      </c>
      <c r="O152" s="52">
        <f t="shared" si="118"/>
        <v>0</v>
      </c>
      <c r="P152" s="52">
        <f t="shared" si="118"/>
        <v>0</v>
      </c>
      <c r="Q152" s="52">
        <f t="shared" si="118"/>
        <v>0</v>
      </c>
      <c r="R152" s="52">
        <f t="shared" si="118"/>
        <v>0</v>
      </c>
      <c r="S152" s="44"/>
    </row>
    <row r="153" spans="1:90" ht="15.75" x14ac:dyDescent="0.3">
      <c r="B153" s="44"/>
      <c r="C153" s="33"/>
      <c r="D153" s="56" t="str">
        <f t="shared" si="117"/>
        <v>waarvan gewichtsleerling: 0,30</v>
      </c>
      <c r="E153" s="56"/>
      <c r="F153" s="44"/>
      <c r="G153" s="178"/>
      <c r="H153" s="44"/>
      <c r="I153" s="178"/>
      <c r="J153" s="178"/>
      <c r="K153" s="178"/>
      <c r="L153" s="178"/>
      <c r="M153" s="178"/>
      <c r="N153" s="178"/>
      <c r="O153" s="178"/>
      <c r="P153" s="178"/>
      <c r="Q153" s="178"/>
      <c r="R153" s="178"/>
      <c r="S153" s="44"/>
    </row>
    <row r="154" spans="1:90" ht="15.75" x14ac:dyDescent="0.3">
      <c r="B154" s="44"/>
      <c r="C154" s="33"/>
      <c r="D154" s="56" t="str">
        <f t="shared" si="117"/>
        <v>waarvan gewichtsleerling: 1,20</v>
      </c>
      <c r="E154" s="56"/>
      <c r="F154" s="44"/>
      <c r="G154" s="178"/>
      <c r="H154" s="44"/>
      <c r="I154" s="178"/>
      <c r="J154" s="178"/>
      <c r="K154" s="178"/>
      <c r="L154" s="178"/>
      <c r="M154" s="178"/>
      <c r="N154" s="178"/>
      <c r="O154" s="178"/>
      <c r="P154" s="178"/>
      <c r="Q154" s="178"/>
      <c r="R154" s="178"/>
      <c r="S154" s="44"/>
    </row>
    <row r="155" spans="1:90" hidden="1" x14ac:dyDescent="0.3">
      <c r="D155" s="182" t="str">
        <f t="shared" si="117"/>
        <v>gewichtenregeling</v>
      </c>
      <c r="G155" s="188">
        <f>(G153*0.3)+(G154*1.2)</f>
        <v>0</v>
      </c>
      <c r="I155" s="188">
        <f t="shared" ref="I155:R155" si="119">(I153*0.3)+(I154*1.2)</f>
        <v>0</v>
      </c>
      <c r="J155" s="188">
        <f t="shared" si="119"/>
        <v>0</v>
      </c>
      <c r="K155" s="188">
        <f t="shared" si="119"/>
        <v>0</v>
      </c>
      <c r="L155" s="188">
        <f t="shared" si="119"/>
        <v>0</v>
      </c>
      <c r="M155" s="188">
        <f t="shared" si="119"/>
        <v>0</v>
      </c>
      <c r="N155" s="188">
        <f t="shared" si="119"/>
        <v>0</v>
      </c>
      <c r="O155" s="188">
        <f t="shared" si="119"/>
        <v>0</v>
      </c>
      <c r="P155" s="188">
        <f t="shared" si="119"/>
        <v>0</v>
      </c>
      <c r="Q155" s="188">
        <f t="shared" si="119"/>
        <v>0</v>
      </c>
      <c r="R155" s="188">
        <f t="shared" si="119"/>
        <v>0</v>
      </c>
    </row>
    <row r="156" spans="1:90" hidden="1" x14ac:dyDescent="0.3">
      <c r="D156" s="182" t="str">
        <f t="shared" si="117"/>
        <v>Bepalen schoolgewicht</v>
      </c>
      <c r="G156" s="188">
        <f>ROUND(IF(G157&lt;(G152*0.8),G157,(0.8*G152)),0)</f>
        <v>0</v>
      </c>
      <c r="I156" s="188">
        <f>ROUND(IF(I157&lt;(I152*0.8),I157,(0.8*I152)),0)</f>
        <v>0</v>
      </c>
      <c r="J156" s="188">
        <f>ROUND(IF(J157&lt;(J152*0.8),J157,(0.8*J152)),0)</f>
        <v>0</v>
      </c>
      <c r="K156" s="188">
        <f t="shared" ref="K156:R156" si="120">ROUND(IF(K157&lt;(K152*0.8),K157,(0.8*K152)),0)</f>
        <v>0</v>
      </c>
      <c r="L156" s="188">
        <f t="shared" si="120"/>
        <v>0</v>
      </c>
      <c r="M156" s="188">
        <f t="shared" si="120"/>
        <v>0</v>
      </c>
      <c r="N156" s="188">
        <f t="shared" si="120"/>
        <v>0</v>
      </c>
      <c r="O156" s="188">
        <f t="shared" si="120"/>
        <v>0</v>
      </c>
      <c r="P156" s="188">
        <f t="shared" si="120"/>
        <v>0</v>
      </c>
      <c r="Q156" s="188">
        <f t="shared" si="120"/>
        <v>0</v>
      </c>
      <c r="R156" s="188">
        <f t="shared" si="120"/>
        <v>0</v>
      </c>
    </row>
    <row r="157" spans="1:90" hidden="1" x14ac:dyDescent="0.3">
      <c r="D157" s="182" t="str">
        <f t="shared" si="117"/>
        <v>Schoolgewicht</v>
      </c>
      <c r="G157" s="183">
        <f>IF((ROUND(IF(G155-(6%*G152)&lt;0,0,(G155-(6%*G152))),0))&lt;(K973+K982+K991+K1005),(K973+K982+K991+K1005),((ROUND(IF(G155-(6%*G152)&lt;0,0,(G155-(6%*G152))),0))))</f>
        <v>0</v>
      </c>
      <c r="I157" s="183">
        <f t="shared" ref="I157:R157" si="121">IF((ROUND(IF(I155-(6%*I152)&lt;0,0,(I155-(6%*I152))),0))&lt;(L973+L982+L991+L1005),(L973+L982+L991+L1005),((ROUND(IF(I155-(6%*I152)&lt;0,0,(I155-(6%*I152))),0))))</f>
        <v>0</v>
      </c>
      <c r="J157" s="183">
        <f t="shared" si="121"/>
        <v>0</v>
      </c>
      <c r="K157" s="183">
        <f t="shared" si="121"/>
        <v>0</v>
      </c>
      <c r="L157" s="183">
        <f t="shared" si="121"/>
        <v>0</v>
      </c>
      <c r="M157" s="183">
        <f t="shared" si="121"/>
        <v>0</v>
      </c>
      <c r="N157" s="183">
        <f t="shared" si="121"/>
        <v>0</v>
      </c>
      <c r="O157" s="183">
        <f t="shared" si="121"/>
        <v>0</v>
      </c>
      <c r="P157" s="183">
        <f t="shared" si="121"/>
        <v>0</v>
      </c>
      <c r="Q157" s="183">
        <f t="shared" si="121"/>
        <v>0</v>
      </c>
      <c r="R157" s="183">
        <f t="shared" si="121"/>
        <v>0</v>
      </c>
    </row>
    <row r="158" spans="1:90" thickBot="1" x14ac:dyDescent="0.35">
      <c r="B158" s="44"/>
      <c r="C158" s="44"/>
      <c r="D158" s="44"/>
      <c r="E158" s="44"/>
      <c r="F158" s="44"/>
      <c r="G158" s="44"/>
      <c r="H158" s="44"/>
      <c r="I158" s="44"/>
      <c r="J158" s="44"/>
      <c r="K158" s="44"/>
      <c r="L158" s="44"/>
      <c r="M158" s="44"/>
      <c r="N158" s="44"/>
      <c r="O158" s="44"/>
      <c r="P158" s="44"/>
      <c r="Q158" s="44"/>
      <c r="R158" s="44"/>
      <c r="S158" s="44"/>
    </row>
    <row r="159" spans="1:90" s="177" customFormat="1" ht="18.75" thickBot="1" x14ac:dyDescent="0.35">
      <c r="A159" s="185"/>
      <c r="B159" s="44"/>
      <c r="C159" s="195" t="str">
        <f>'Invulblad - Onderhoudskosten'!B24</f>
        <v>School 16</v>
      </c>
      <c r="D159" s="51" t="str">
        <f>D149</f>
        <v>Aantal leerlingen</v>
      </c>
      <c r="E159" s="51"/>
      <c r="F159" s="44"/>
      <c r="G159" s="194">
        <f>G149</f>
        <v>41548</v>
      </c>
      <c r="H159" s="44"/>
      <c r="I159" s="3">
        <f t="shared" ref="I159:R159" si="122">I149</f>
        <v>2015</v>
      </c>
      <c r="J159" s="3">
        <f t="shared" si="122"/>
        <v>2016</v>
      </c>
      <c r="K159" s="3">
        <f t="shared" si="122"/>
        <v>2017</v>
      </c>
      <c r="L159" s="3">
        <f t="shared" si="122"/>
        <v>2018</v>
      </c>
      <c r="M159" s="3">
        <f t="shared" si="122"/>
        <v>2019</v>
      </c>
      <c r="N159" s="3">
        <f t="shared" si="122"/>
        <v>2020</v>
      </c>
      <c r="O159" s="3">
        <f t="shared" si="122"/>
        <v>2021</v>
      </c>
      <c r="P159" s="3">
        <f t="shared" si="122"/>
        <v>2022</v>
      </c>
      <c r="Q159" s="3">
        <f t="shared" si="122"/>
        <v>2023</v>
      </c>
      <c r="R159" s="3">
        <f t="shared" si="122"/>
        <v>2024</v>
      </c>
      <c r="S159" s="44"/>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c r="AS159" s="185"/>
      <c r="AT159" s="185"/>
      <c r="AU159" s="185"/>
      <c r="AV159" s="185"/>
      <c r="AW159" s="185"/>
      <c r="AX159" s="185"/>
      <c r="AY159" s="185"/>
      <c r="AZ159" s="185"/>
      <c r="BA159" s="185"/>
      <c r="BB159" s="185"/>
      <c r="BC159" s="185"/>
      <c r="BD159" s="185"/>
      <c r="BE159" s="185"/>
      <c r="BF159" s="185"/>
      <c r="BG159" s="185"/>
      <c r="BH159" s="185"/>
      <c r="BI159" s="185"/>
      <c r="BJ159" s="185"/>
      <c r="BK159" s="185"/>
      <c r="BL159" s="185"/>
      <c r="BM159" s="185"/>
      <c r="BN159" s="185"/>
      <c r="BO159" s="185"/>
      <c r="BP159" s="185"/>
      <c r="BQ159" s="185"/>
      <c r="BR159" s="185"/>
      <c r="BS159" s="185"/>
      <c r="BT159" s="185"/>
      <c r="BU159" s="185"/>
      <c r="BV159" s="185"/>
      <c r="BW159" s="185"/>
      <c r="BX159" s="185"/>
      <c r="BY159" s="185"/>
      <c r="BZ159" s="185"/>
      <c r="CA159" s="185"/>
      <c r="CB159" s="185"/>
      <c r="CC159" s="185"/>
      <c r="CD159" s="185"/>
      <c r="CE159" s="185"/>
      <c r="CF159" s="185"/>
      <c r="CG159" s="185"/>
      <c r="CH159" s="185"/>
      <c r="CI159" s="185"/>
      <c r="CJ159" s="185"/>
      <c r="CK159" s="185"/>
      <c r="CL159" s="185"/>
    </row>
    <row r="160" spans="1:90" ht="15.75" x14ac:dyDescent="0.3">
      <c r="B160" s="44"/>
      <c r="C160" s="33"/>
      <c r="D160" s="33" t="str">
        <f>D150</f>
        <v>4-7 jaar</v>
      </c>
      <c r="E160" s="33"/>
      <c r="F160" s="44"/>
      <c r="G160" s="178"/>
      <c r="H160" s="44"/>
      <c r="I160" s="178"/>
      <c r="J160" s="178"/>
      <c r="K160" s="178"/>
      <c r="L160" s="178"/>
      <c r="M160" s="178"/>
      <c r="N160" s="178"/>
      <c r="O160" s="178"/>
      <c r="P160" s="178"/>
      <c r="Q160" s="178"/>
      <c r="R160" s="178"/>
      <c r="S160" s="44"/>
    </row>
    <row r="161" spans="1:90" ht="15.75" x14ac:dyDescent="0.3">
      <c r="B161" s="44"/>
      <c r="C161" s="33"/>
      <c r="D161" s="33" t="str">
        <f t="shared" ref="D161:D167" si="123">D151</f>
        <v>vanaf 8 jaar</v>
      </c>
      <c r="E161" s="33"/>
      <c r="F161" s="44"/>
      <c r="G161" s="178"/>
      <c r="H161" s="44"/>
      <c r="I161" s="178"/>
      <c r="J161" s="178"/>
      <c r="K161" s="178"/>
      <c r="L161" s="178"/>
      <c r="M161" s="178"/>
      <c r="N161" s="178"/>
      <c r="O161" s="178"/>
      <c r="P161" s="178"/>
      <c r="Q161" s="178"/>
      <c r="R161" s="178"/>
      <c r="S161" s="44"/>
    </row>
    <row r="162" spans="1:90" ht="15.75" x14ac:dyDescent="0.3">
      <c r="B162" s="44"/>
      <c r="C162" s="33"/>
      <c r="D162" s="51" t="str">
        <f t="shared" si="123"/>
        <v xml:space="preserve">totaal </v>
      </c>
      <c r="E162" s="51"/>
      <c r="F162" s="44"/>
      <c r="G162" s="52">
        <f>G161+G160</f>
        <v>0</v>
      </c>
      <c r="H162" s="44"/>
      <c r="I162" s="52">
        <f t="shared" ref="I162:R162" si="124">I161+I160</f>
        <v>0</v>
      </c>
      <c r="J162" s="52">
        <f t="shared" si="124"/>
        <v>0</v>
      </c>
      <c r="K162" s="52">
        <f t="shared" si="124"/>
        <v>0</v>
      </c>
      <c r="L162" s="52">
        <f t="shared" si="124"/>
        <v>0</v>
      </c>
      <c r="M162" s="52">
        <f t="shared" si="124"/>
        <v>0</v>
      </c>
      <c r="N162" s="52">
        <f t="shared" si="124"/>
        <v>0</v>
      </c>
      <c r="O162" s="52">
        <f t="shared" si="124"/>
        <v>0</v>
      </c>
      <c r="P162" s="52">
        <f t="shared" si="124"/>
        <v>0</v>
      </c>
      <c r="Q162" s="52">
        <f t="shared" si="124"/>
        <v>0</v>
      </c>
      <c r="R162" s="52">
        <f t="shared" si="124"/>
        <v>0</v>
      </c>
      <c r="S162" s="44"/>
    </row>
    <row r="163" spans="1:90" ht="15.75" x14ac:dyDescent="0.3">
      <c r="B163" s="44"/>
      <c r="C163" s="33"/>
      <c r="D163" s="56" t="str">
        <f t="shared" si="123"/>
        <v>waarvan gewichtsleerling: 0,30</v>
      </c>
      <c r="E163" s="56"/>
      <c r="F163" s="44"/>
      <c r="G163" s="178"/>
      <c r="H163" s="44"/>
      <c r="I163" s="178"/>
      <c r="J163" s="178"/>
      <c r="K163" s="178"/>
      <c r="L163" s="178"/>
      <c r="M163" s="178"/>
      <c r="N163" s="178"/>
      <c r="O163" s="178"/>
      <c r="P163" s="178"/>
      <c r="Q163" s="178"/>
      <c r="R163" s="178"/>
      <c r="S163" s="44"/>
    </row>
    <row r="164" spans="1:90" ht="15.75" x14ac:dyDescent="0.3">
      <c r="B164" s="44"/>
      <c r="C164" s="33"/>
      <c r="D164" s="56" t="str">
        <f t="shared" si="123"/>
        <v>waarvan gewichtsleerling: 1,20</v>
      </c>
      <c r="E164" s="56"/>
      <c r="F164" s="44"/>
      <c r="G164" s="178"/>
      <c r="H164" s="44"/>
      <c r="I164" s="178"/>
      <c r="J164" s="178"/>
      <c r="K164" s="178"/>
      <c r="L164" s="178"/>
      <c r="M164" s="178"/>
      <c r="N164" s="178"/>
      <c r="O164" s="178"/>
      <c r="P164" s="178"/>
      <c r="Q164" s="178"/>
      <c r="R164" s="178"/>
      <c r="S164" s="44"/>
    </row>
    <row r="165" spans="1:90" hidden="1" x14ac:dyDescent="0.3">
      <c r="D165" s="182" t="str">
        <f t="shared" si="123"/>
        <v>gewichtenregeling</v>
      </c>
      <c r="G165" s="188">
        <f>(G163*0.3)+(G164*1.2)</f>
        <v>0</v>
      </c>
      <c r="I165" s="188">
        <f t="shared" ref="I165:R165" si="125">(I163*0.3)+(I164*1.2)</f>
        <v>0</v>
      </c>
      <c r="J165" s="188">
        <f t="shared" si="125"/>
        <v>0</v>
      </c>
      <c r="K165" s="188">
        <f t="shared" si="125"/>
        <v>0</v>
      </c>
      <c r="L165" s="188">
        <f t="shared" si="125"/>
        <v>0</v>
      </c>
      <c r="M165" s="188">
        <f t="shared" si="125"/>
        <v>0</v>
      </c>
      <c r="N165" s="188">
        <f t="shared" si="125"/>
        <v>0</v>
      </c>
      <c r="O165" s="188">
        <f t="shared" si="125"/>
        <v>0</v>
      </c>
      <c r="P165" s="188">
        <f t="shared" si="125"/>
        <v>0</v>
      </c>
      <c r="Q165" s="188">
        <f t="shared" si="125"/>
        <v>0</v>
      </c>
      <c r="R165" s="188">
        <f t="shared" si="125"/>
        <v>0</v>
      </c>
    </row>
    <row r="166" spans="1:90" hidden="1" x14ac:dyDescent="0.3">
      <c r="D166" s="182" t="str">
        <f t="shared" si="123"/>
        <v>Bepalen schoolgewicht</v>
      </c>
      <c r="G166" s="188">
        <f>ROUND(IF(G167&lt;(G162*0.8),G167,(0.8*G162)),0)</f>
        <v>0</v>
      </c>
      <c r="I166" s="188">
        <f>ROUND(IF(I167&lt;(I162*0.8),I167,(0.8*I162)),0)</f>
        <v>0</v>
      </c>
      <c r="J166" s="188">
        <f>ROUND(IF(J167&lt;(J162*0.8),J167,(0.8*J162)),0)</f>
        <v>0</v>
      </c>
      <c r="K166" s="188">
        <f t="shared" ref="K166:R166" si="126">ROUND(IF(K167&lt;(K162*0.8),K167,(0.8*K162)),0)</f>
        <v>0</v>
      </c>
      <c r="L166" s="188">
        <f t="shared" si="126"/>
        <v>0</v>
      </c>
      <c r="M166" s="188">
        <f t="shared" si="126"/>
        <v>0</v>
      </c>
      <c r="N166" s="188">
        <f t="shared" si="126"/>
        <v>0</v>
      </c>
      <c r="O166" s="188">
        <f t="shared" si="126"/>
        <v>0</v>
      </c>
      <c r="P166" s="188">
        <f t="shared" si="126"/>
        <v>0</v>
      </c>
      <c r="Q166" s="188">
        <f t="shared" si="126"/>
        <v>0</v>
      </c>
      <c r="R166" s="188">
        <f t="shared" si="126"/>
        <v>0</v>
      </c>
    </row>
    <row r="167" spans="1:90" hidden="1" x14ac:dyDescent="0.3">
      <c r="D167" s="182" t="str">
        <f t="shared" si="123"/>
        <v>Schoolgewicht</v>
      </c>
      <c r="G167" s="183">
        <f>IF((ROUND(IF(G165-(6%*G162)&lt;0,0,(G165-(6%*G162))),0))&lt;(K983+K992+K1001+K1015),(K983+K992+K1001+K1015),((ROUND(IF(G165-(6%*G162)&lt;0,0,(G165-(6%*G162))),0))))</f>
        <v>0</v>
      </c>
      <c r="I167" s="183">
        <f t="shared" ref="I167:R167" si="127">IF((ROUND(IF(I165-(6%*I162)&lt;0,0,(I165-(6%*I162))),0))&lt;(L983+L992+L1001+L1015),(L983+L992+L1001+L1015),((ROUND(IF(I165-(6%*I162)&lt;0,0,(I165-(6%*I162))),0))))</f>
        <v>0</v>
      </c>
      <c r="J167" s="183">
        <f t="shared" si="127"/>
        <v>0</v>
      </c>
      <c r="K167" s="183">
        <f t="shared" si="127"/>
        <v>0</v>
      </c>
      <c r="L167" s="183">
        <f t="shared" si="127"/>
        <v>0</v>
      </c>
      <c r="M167" s="183">
        <f t="shared" si="127"/>
        <v>0</v>
      </c>
      <c r="N167" s="183">
        <f t="shared" si="127"/>
        <v>0</v>
      </c>
      <c r="O167" s="183">
        <f t="shared" si="127"/>
        <v>0</v>
      </c>
      <c r="P167" s="183">
        <f t="shared" si="127"/>
        <v>0</v>
      </c>
      <c r="Q167" s="183">
        <f t="shared" si="127"/>
        <v>0</v>
      </c>
      <c r="R167" s="183">
        <f t="shared" si="127"/>
        <v>0</v>
      </c>
    </row>
    <row r="168" spans="1:90" thickBot="1" x14ac:dyDescent="0.35">
      <c r="B168" s="44"/>
      <c r="C168" s="44"/>
      <c r="D168" s="44"/>
      <c r="E168" s="44"/>
      <c r="F168" s="44"/>
      <c r="G168" s="44"/>
      <c r="H168" s="44"/>
      <c r="I168" s="44"/>
      <c r="J168" s="44"/>
      <c r="K168" s="44"/>
      <c r="L168" s="44"/>
      <c r="M168" s="44"/>
      <c r="N168" s="44"/>
      <c r="O168" s="44"/>
      <c r="P168" s="44"/>
      <c r="Q168" s="44"/>
      <c r="R168" s="44"/>
      <c r="S168" s="44"/>
    </row>
    <row r="169" spans="1:90" s="177" customFormat="1" ht="18.75" thickBot="1" x14ac:dyDescent="0.35">
      <c r="A169" s="185"/>
      <c r="B169" s="44"/>
      <c r="C169" s="195" t="str">
        <f>'Invulblad - Onderhoudskosten'!B25</f>
        <v>School 17</v>
      </c>
      <c r="D169" s="51" t="str">
        <f t="shared" ref="D169:D177" si="128">D159</f>
        <v>Aantal leerlingen</v>
      </c>
      <c r="E169" s="51"/>
      <c r="F169" s="44"/>
      <c r="G169" s="194">
        <f t="shared" ref="G169:R169" si="129">G159</f>
        <v>41548</v>
      </c>
      <c r="H169" s="44"/>
      <c r="I169" s="3">
        <f t="shared" si="129"/>
        <v>2015</v>
      </c>
      <c r="J169" s="3">
        <f t="shared" si="129"/>
        <v>2016</v>
      </c>
      <c r="K169" s="3">
        <f t="shared" si="129"/>
        <v>2017</v>
      </c>
      <c r="L169" s="3">
        <f t="shared" si="129"/>
        <v>2018</v>
      </c>
      <c r="M169" s="3">
        <f t="shared" si="129"/>
        <v>2019</v>
      </c>
      <c r="N169" s="3">
        <f t="shared" si="129"/>
        <v>2020</v>
      </c>
      <c r="O169" s="3">
        <f t="shared" si="129"/>
        <v>2021</v>
      </c>
      <c r="P169" s="3">
        <f t="shared" si="129"/>
        <v>2022</v>
      </c>
      <c r="Q169" s="3">
        <f t="shared" si="129"/>
        <v>2023</v>
      </c>
      <c r="R169" s="3">
        <f t="shared" si="129"/>
        <v>2024</v>
      </c>
      <c r="S169" s="44"/>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c r="AS169" s="185"/>
      <c r="AT169" s="185"/>
      <c r="AU169" s="185"/>
      <c r="AV169" s="185"/>
      <c r="AW169" s="185"/>
      <c r="AX169" s="185"/>
      <c r="AY169" s="185"/>
      <c r="AZ169" s="185"/>
      <c r="BA169" s="185"/>
      <c r="BB169" s="185"/>
      <c r="BC169" s="185"/>
      <c r="BD169" s="185"/>
      <c r="BE169" s="185"/>
      <c r="BF169" s="185"/>
      <c r="BG169" s="185"/>
      <c r="BH169" s="185"/>
      <c r="BI169" s="185"/>
      <c r="BJ169" s="185"/>
      <c r="BK169" s="185"/>
      <c r="BL169" s="185"/>
      <c r="BM169" s="185"/>
      <c r="BN169" s="185"/>
      <c r="BO169" s="185"/>
      <c r="BP169" s="185"/>
      <c r="BQ169" s="185"/>
      <c r="BR169" s="185"/>
      <c r="BS169" s="185"/>
      <c r="BT169" s="185"/>
      <c r="BU169" s="185"/>
      <c r="BV169" s="185"/>
      <c r="BW169" s="185"/>
      <c r="BX169" s="185"/>
      <c r="BY169" s="185"/>
      <c r="BZ169" s="185"/>
      <c r="CA169" s="185"/>
      <c r="CB169" s="185"/>
      <c r="CC169" s="185"/>
      <c r="CD169" s="185"/>
      <c r="CE169" s="185"/>
      <c r="CF169" s="185"/>
      <c r="CG169" s="185"/>
      <c r="CH169" s="185"/>
      <c r="CI169" s="185"/>
      <c r="CJ169" s="185"/>
      <c r="CK169" s="185"/>
      <c r="CL169" s="185"/>
    </row>
    <row r="170" spans="1:90" ht="15.75" x14ac:dyDescent="0.3">
      <c r="B170" s="44"/>
      <c r="C170" s="33"/>
      <c r="D170" s="33" t="str">
        <f t="shared" si="128"/>
        <v>4-7 jaar</v>
      </c>
      <c r="E170" s="33"/>
      <c r="F170" s="44"/>
      <c r="G170" s="178"/>
      <c r="H170" s="44"/>
      <c r="I170" s="178"/>
      <c r="J170" s="178"/>
      <c r="K170" s="178"/>
      <c r="L170" s="178"/>
      <c r="M170" s="178"/>
      <c r="N170" s="178"/>
      <c r="O170" s="178"/>
      <c r="P170" s="178"/>
      <c r="Q170" s="178"/>
      <c r="R170" s="178"/>
      <c r="S170" s="44"/>
    </row>
    <row r="171" spans="1:90" ht="15.75" x14ac:dyDescent="0.3">
      <c r="B171" s="44"/>
      <c r="C171" s="33"/>
      <c r="D171" s="33" t="str">
        <f t="shared" si="128"/>
        <v>vanaf 8 jaar</v>
      </c>
      <c r="E171" s="33"/>
      <c r="F171" s="44"/>
      <c r="G171" s="178"/>
      <c r="H171" s="44"/>
      <c r="I171" s="178"/>
      <c r="J171" s="178"/>
      <c r="K171" s="178"/>
      <c r="L171" s="178"/>
      <c r="M171" s="178"/>
      <c r="N171" s="178"/>
      <c r="O171" s="178"/>
      <c r="P171" s="178"/>
      <c r="Q171" s="178"/>
      <c r="R171" s="178"/>
      <c r="S171" s="44"/>
    </row>
    <row r="172" spans="1:90" ht="15.75" x14ac:dyDescent="0.3">
      <c r="B172" s="44"/>
      <c r="C172" s="33"/>
      <c r="D172" s="51" t="str">
        <f t="shared" si="128"/>
        <v xml:space="preserve">totaal </v>
      </c>
      <c r="E172" s="51"/>
      <c r="F172" s="44"/>
      <c r="G172" s="52">
        <f>G171+G170</f>
        <v>0</v>
      </c>
      <c r="H172" s="44"/>
      <c r="I172" s="52">
        <f t="shared" ref="I172:R172" si="130">I171+I170</f>
        <v>0</v>
      </c>
      <c r="J172" s="52">
        <f t="shared" si="130"/>
        <v>0</v>
      </c>
      <c r="K172" s="52">
        <f t="shared" si="130"/>
        <v>0</v>
      </c>
      <c r="L172" s="52">
        <f t="shared" si="130"/>
        <v>0</v>
      </c>
      <c r="M172" s="52">
        <f t="shared" si="130"/>
        <v>0</v>
      </c>
      <c r="N172" s="52">
        <f t="shared" si="130"/>
        <v>0</v>
      </c>
      <c r="O172" s="52">
        <f t="shared" si="130"/>
        <v>0</v>
      </c>
      <c r="P172" s="52">
        <f t="shared" si="130"/>
        <v>0</v>
      </c>
      <c r="Q172" s="52">
        <f t="shared" si="130"/>
        <v>0</v>
      </c>
      <c r="R172" s="52">
        <f t="shared" si="130"/>
        <v>0</v>
      </c>
      <c r="S172" s="44"/>
    </row>
    <row r="173" spans="1:90" ht="15.75" x14ac:dyDescent="0.3">
      <c r="B173" s="44"/>
      <c r="C173" s="33"/>
      <c r="D173" s="56" t="str">
        <f t="shared" si="128"/>
        <v>waarvan gewichtsleerling: 0,30</v>
      </c>
      <c r="E173" s="56"/>
      <c r="F173" s="44"/>
      <c r="G173" s="178"/>
      <c r="H173" s="44"/>
      <c r="I173" s="178"/>
      <c r="J173" s="178"/>
      <c r="K173" s="178"/>
      <c r="L173" s="178"/>
      <c r="M173" s="178"/>
      <c r="N173" s="178"/>
      <c r="O173" s="178"/>
      <c r="P173" s="178"/>
      <c r="Q173" s="178"/>
      <c r="R173" s="178"/>
      <c r="S173" s="44"/>
    </row>
    <row r="174" spans="1:90" ht="15.75" x14ac:dyDescent="0.3">
      <c r="B174" s="44"/>
      <c r="C174" s="33"/>
      <c r="D174" s="56" t="str">
        <f t="shared" si="128"/>
        <v>waarvan gewichtsleerling: 1,20</v>
      </c>
      <c r="E174" s="56"/>
      <c r="F174" s="44"/>
      <c r="G174" s="178"/>
      <c r="H174" s="44"/>
      <c r="I174" s="178"/>
      <c r="J174" s="178"/>
      <c r="K174" s="178"/>
      <c r="L174" s="178"/>
      <c r="M174" s="178"/>
      <c r="N174" s="178"/>
      <c r="O174" s="178"/>
      <c r="P174" s="178"/>
      <c r="Q174" s="178"/>
      <c r="R174" s="178"/>
      <c r="S174" s="44"/>
    </row>
    <row r="175" spans="1:90" hidden="1" x14ac:dyDescent="0.3">
      <c r="D175" s="182" t="str">
        <f t="shared" si="128"/>
        <v>gewichtenregeling</v>
      </c>
      <c r="G175" s="188">
        <f>(G173*0.3)+(G174*1.2)</f>
        <v>0</v>
      </c>
      <c r="I175" s="188">
        <f t="shared" ref="I175:R175" si="131">(I173*0.3)+(I174*1.2)</f>
        <v>0</v>
      </c>
      <c r="J175" s="188">
        <f t="shared" si="131"/>
        <v>0</v>
      </c>
      <c r="K175" s="188">
        <f t="shared" si="131"/>
        <v>0</v>
      </c>
      <c r="L175" s="188">
        <f t="shared" si="131"/>
        <v>0</v>
      </c>
      <c r="M175" s="188">
        <f t="shared" si="131"/>
        <v>0</v>
      </c>
      <c r="N175" s="188">
        <f t="shared" si="131"/>
        <v>0</v>
      </c>
      <c r="O175" s="188">
        <f t="shared" si="131"/>
        <v>0</v>
      </c>
      <c r="P175" s="188">
        <f t="shared" si="131"/>
        <v>0</v>
      </c>
      <c r="Q175" s="188">
        <f t="shared" si="131"/>
        <v>0</v>
      </c>
      <c r="R175" s="188">
        <f t="shared" si="131"/>
        <v>0</v>
      </c>
    </row>
    <row r="176" spans="1:90" hidden="1" x14ac:dyDescent="0.3">
      <c r="D176" s="182" t="str">
        <f t="shared" si="128"/>
        <v>Bepalen schoolgewicht</v>
      </c>
      <c r="G176" s="188">
        <f>ROUND(IF(G177&lt;(G172*0.8),G177,(0.8*G172)),0)</f>
        <v>0</v>
      </c>
      <c r="I176" s="188">
        <f>ROUND(IF(I177&lt;(I172*0.8),I177,(0.8*I172)),0)</f>
        <v>0</v>
      </c>
      <c r="J176" s="188">
        <f>ROUND(IF(J177&lt;(J172*0.8),J177,(0.8*J172)),0)</f>
        <v>0</v>
      </c>
      <c r="K176" s="188">
        <f t="shared" ref="K176:R176" si="132">ROUND(IF(K177&lt;(K172*0.8),K177,(0.8*K172)),0)</f>
        <v>0</v>
      </c>
      <c r="L176" s="188">
        <f t="shared" si="132"/>
        <v>0</v>
      </c>
      <c r="M176" s="188">
        <f t="shared" si="132"/>
        <v>0</v>
      </c>
      <c r="N176" s="188">
        <f t="shared" si="132"/>
        <v>0</v>
      </c>
      <c r="O176" s="188">
        <f t="shared" si="132"/>
        <v>0</v>
      </c>
      <c r="P176" s="188">
        <f t="shared" si="132"/>
        <v>0</v>
      </c>
      <c r="Q176" s="188">
        <f t="shared" si="132"/>
        <v>0</v>
      </c>
      <c r="R176" s="188">
        <f t="shared" si="132"/>
        <v>0</v>
      </c>
    </row>
    <row r="177" spans="1:90" hidden="1" x14ac:dyDescent="0.3">
      <c r="D177" s="182" t="str">
        <f t="shared" si="128"/>
        <v>Schoolgewicht</v>
      </c>
      <c r="G177" s="183">
        <f>IF((ROUND(IF(G175-(6%*G172)&lt;0,0,(G175-(6%*G172))),0))&lt;(K994+K1003+K1012+K1026),(K994+K1003+K1012+K1026),((ROUND(IF(G175-(6%*G172)&lt;0,0,(G175-(6%*G172))),0))))</f>
        <v>0</v>
      </c>
      <c r="I177" s="183">
        <f t="shared" ref="I177:R177" si="133">IF((ROUND(IF(I175-(6%*I172)&lt;0,0,(I175-(6%*I172))),0))&lt;(L994+L1003+L1012+L1026),(L994+L1003+L1012+L1026),((ROUND(IF(I175-(6%*I172)&lt;0,0,(I175-(6%*I172))),0))))</f>
        <v>0</v>
      </c>
      <c r="J177" s="183">
        <f t="shared" si="133"/>
        <v>0</v>
      </c>
      <c r="K177" s="183">
        <f t="shared" si="133"/>
        <v>0</v>
      </c>
      <c r="L177" s="183">
        <f t="shared" si="133"/>
        <v>0</v>
      </c>
      <c r="M177" s="183">
        <f t="shared" si="133"/>
        <v>0</v>
      </c>
      <c r="N177" s="183">
        <f t="shared" si="133"/>
        <v>0</v>
      </c>
      <c r="O177" s="183">
        <f t="shared" si="133"/>
        <v>0</v>
      </c>
      <c r="P177" s="183">
        <f t="shared" si="133"/>
        <v>0</v>
      </c>
      <c r="Q177" s="183">
        <f t="shared" si="133"/>
        <v>0</v>
      </c>
      <c r="R177" s="183">
        <f t="shared" si="133"/>
        <v>0</v>
      </c>
    </row>
    <row r="178" spans="1:90" thickBot="1" x14ac:dyDescent="0.35">
      <c r="B178" s="44"/>
      <c r="C178" s="44"/>
      <c r="D178" s="44"/>
      <c r="E178" s="44"/>
      <c r="F178" s="44"/>
      <c r="G178" s="44"/>
      <c r="H178" s="44"/>
      <c r="I178" s="44"/>
      <c r="J178" s="44"/>
      <c r="K178" s="44"/>
      <c r="L178" s="44"/>
      <c r="M178" s="44"/>
      <c r="N178" s="44"/>
      <c r="O178" s="44"/>
      <c r="P178" s="44"/>
      <c r="Q178" s="44"/>
      <c r="R178" s="44"/>
      <c r="S178" s="44"/>
    </row>
    <row r="179" spans="1:90" s="177" customFormat="1" ht="18.75" thickBot="1" x14ac:dyDescent="0.35">
      <c r="A179" s="185"/>
      <c r="B179" s="44"/>
      <c r="C179" s="195" t="str">
        <f>'Invulblad - Onderhoudskosten'!B26</f>
        <v>School 18</v>
      </c>
      <c r="D179" s="51" t="str">
        <f>D169</f>
        <v>Aantal leerlingen</v>
      </c>
      <c r="E179" s="51"/>
      <c r="F179" s="44"/>
      <c r="G179" s="194">
        <f>G169</f>
        <v>41548</v>
      </c>
      <c r="H179" s="44"/>
      <c r="I179" s="3">
        <f t="shared" ref="I179:R179" si="134">I169</f>
        <v>2015</v>
      </c>
      <c r="J179" s="3">
        <f t="shared" si="134"/>
        <v>2016</v>
      </c>
      <c r="K179" s="3">
        <f t="shared" si="134"/>
        <v>2017</v>
      </c>
      <c r="L179" s="3">
        <f t="shared" si="134"/>
        <v>2018</v>
      </c>
      <c r="M179" s="3">
        <f t="shared" si="134"/>
        <v>2019</v>
      </c>
      <c r="N179" s="3">
        <f t="shared" si="134"/>
        <v>2020</v>
      </c>
      <c r="O179" s="3">
        <f t="shared" si="134"/>
        <v>2021</v>
      </c>
      <c r="P179" s="3">
        <f t="shared" si="134"/>
        <v>2022</v>
      </c>
      <c r="Q179" s="3">
        <f t="shared" si="134"/>
        <v>2023</v>
      </c>
      <c r="R179" s="3">
        <f t="shared" si="134"/>
        <v>2024</v>
      </c>
      <c r="S179" s="44"/>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185"/>
      <c r="BS179" s="185"/>
      <c r="BT179" s="185"/>
      <c r="BU179" s="185"/>
      <c r="BV179" s="185"/>
      <c r="BW179" s="185"/>
      <c r="BX179" s="185"/>
      <c r="BY179" s="185"/>
      <c r="BZ179" s="185"/>
      <c r="CA179" s="185"/>
      <c r="CB179" s="185"/>
      <c r="CC179" s="185"/>
      <c r="CD179" s="185"/>
      <c r="CE179" s="185"/>
      <c r="CF179" s="185"/>
      <c r="CG179" s="185"/>
      <c r="CH179" s="185"/>
      <c r="CI179" s="185"/>
      <c r="CJ179" s="185"/>
      <c r="CK179" s="185"/>
      <c r="CL179" s="185"/>
    </row>
    <row r="180" spans="1:90" ht="15.75" x14ac:dyDescent="0.3">
      <c r="B180" s="44"/>
      <c r="C180" s="33"/>
      <c r="D180" s="33" t="str">
        <f>D170</f>
        <v>4-7 jaar</v>
      </c>
      <c r="E180" s="33"/>
      <c r="F180" s="44"/>
      <c r="G180" s="178"/>
      <c r="H180" s="44"/>
      <c r="I180" s="178"/>
      <c r="J180" s="178"/>
      <c r="K180" s="178"/>
      <c r="L180" s="178"/>
      <c r="M180" s="178"/>
      <c r="N180" s="178"/>
      <c r="O180" s="178"/>
      <c r="P180" s="178"/>
      <c r="Q180" s="178"/>
      <c r="R180" s="178"/>
      <c r="S180" s="44"/>
    </row>
    <row r="181" spans="1:90" ht="15.75" x14ac:dyDescent="0.3">
      <c r="B181" s="44"/>
      <c r="C181" s="33"/>
      <c r="D181" s="33" t="str">
        <f t="shared" ref="D181:D187" si="135">D171</f>
        <v>vanaf 8 jaar</v>
      </c>
      <c r="E181" s="33"/>
      <c r="F181" s="44"/>
      <c r="G181" s="178"/>
      <c r="H181" s="44"/>
      <c r="I181" s="178"/>
      <c r="J181" s="178"/>
      <c r="K181" s="178"/>
      <c r="L181" s="178"/>
      <c r="M181" s="178"/>
      <c r="N181" s="178"/>
      <c r="O181" s="178"/>
      <c r="P181" s="178"/>
      <c r="Q181" s="178"/>
      <c r="R181" s="178"/>
      <c r="S181" s="44"/>
    </row>
    <row r="182" spans="1:90" ht="15.75" x14ac:dyDescent="0.3">
      <c r="B182" s="44"/>
      <c r="C182" s="33"/>
      <c r="D182" s="51" t="str">
        <f t="shared" si="135"/>
        <v xml:space="preserve">totaal </v>
      </c>
      <c r="E182" s="51"/>
      <c r="F182" s="44"/>
      <c r="G182" s="52">
        <f>G181+G180</f>
        <v>0</v>
      </c>
      <c r="H182" s="44"/>
      <c r="I182" s="52">
        <f t="shared" ref="I182:R182" si="136">I181+I180</f>
        <v>0</v>
      </c>
      <c r="J182" s="52">
        <f t="shared" si="136"/>
        <v>0</v>
      </c>
      <c r="K182" s="52">
        <f t="shared" si="136"/>
        <v>0</v>
      </c>
      <c r="L182" s="52">
        <f t="shared" si="136"/>
        <v>0</v>
      </c>
      <c r="M182" s="52">
        <f t="shared" si="136"/>
        <v>0</v>
      </c>
      <c r="N182" s="52">
        <f t="shared" si="136"/>
        <v>0</v>
      </c>
      <c r="O182" s="52">
        <f t="shared" si="136"/>
        <v>0</v>
      </c>
      <c r="P182" s="52">
        <f t="shared" si="136"/>
        <v>0</v>
      </c>
      <c r="Q182" s="52">
        <f t="shared" si="136"/>
        <v>0</v>
      </c>
      <c r="R182" s="52">
        <f t="shared" si="136"/>
        <v>0</v>
      </c>
      <c r="S182" s="44"/>
    </row>
    <row r="183" spans="1:90" ht="15.75" x14ac:dyDescent="0.3">
      <c r="B183" s="44"/>
      <c r="C183" s="33"/>
      <c r="D183" s="56" t="str">
        <f t="shared" si="135"/>
        <v>waarvan gewichtsleerling: 0,30</v>
      </c>
      <c r="E183" s="56"/>
      <c r="F183" s="44"/>
      <c r="G183" s="178"/>
      <c r="H183" s="44"/>
      <c r="I183" s="178"/>
      <c r="J183" s="178"/>
      <c r="K183" s="178"/>
      <c r="L183" s="178"/>
      <c r="M183" s="178"/>
      <c r="N183" s="178"/>
      <c r="O183" s="178"/>
      <c r="P183" s="178"/>
      <c r="Q183" s="178"/>
      <c r="R183" s="178"/>
      <c r="S183" s="44"/>
    </row>
    <row r="184" spans="1:90" ht="15.75" x14ac:dyDescent="0.3">
      <c r="B184" s="44"/>
      <c r="C184" s="33"/>
      <c r="D184" s="56" t="str">
        <f t="shared" si="135"/>
        <v>waarvan gewichtsleerling: 1,20</v>
      </c>
      <c r="E184" s="56"/>
      <c r="F184" s="44"/>
      <c r="G184" s="178"/>
      <c r="H184" s="44"/>
      <c r="I184" s="178"/>
      <c r="J184" s="178"/>
      <c r="K184" s="178"/>
      <c r="L184" s="178"/>
      <c r="M184" s="178"/>
      <c r="N184" s="178"/>
      <c r="O184" s="178"/>
      <c r="P184" s="178"/>
      <c r="Q184" s="178"/>
      <c r="R184" s="178"/>
      <c r="S184" s="44"/>
    </row>
    <row r="185" spans="1:90" hidden="1" x14ac:dyDescent="0.3">
      <c r="D185" s="182" t="str">
        <f t="shared" si="135"/>
        <v>gewichtenregeling</v>
      </c>
      <c r="G185" s="188">
        <f>(G183*0.3)+(G184*1.2)</f>
        <v>0</v>
      </c>
      <c r="I185" s="188">
        <f t="shared" ref="I185:R185" si="137">(I183*0.3)+(I184*1.2)</f>
        <v>0</v>
      </c>
      <c r="J185" s="188">
        <f t="shared" si="137"/>
        <v>0</v>
      </c>
      <c r="K185" s="188">
        <f t="shared" si="137"/>
        <v>0</v>
      </c>
      <c r="L185" s="188">
        <f t="shared" si="137"/>
        <v>0</v>
      </c>
      <c r="M185" s="188">
        <f t="shared" si="137"/>
        <v>0</v>
      </c>
      <c r="N185" s="188">
        <f t="shared" si="137"/>
        <v>0</v>
      </c>
      <c r="O185" s="188">
        <f t="shared" si="137"/>
        <v>0</v>
      </c>
      <c r="P185" s="188">
        <f t="shared" si="137"/>
        <v>0</v>
      </c>
      <c r="Q185" s="188">
        <f t="shared" si="137"/>
        <v>0</v>
      </c>
      <c r="R185" s="188">
        <f t="shared" si="137"/>
        <v>0</v>
      </c>
    </row>
    <row r="186" spans="1:90" hidden="1" x14ac:dyDescent="0.3">
      <c r="D186" s="182" t="str">
        <f t="shared" si="135"/>
        <v>Bepalen schoolgewicht</v>
      </c>
      <c r="G186" s="188">
        <f>ROUND(IF(G187&lt;(G182*0.8),G187,(0.8*G182)),0)</f>
        <v>0</v>
      </c>
      <c r="I186" s="188">
        <f>ROUND(IF(I187&lt;(I182*0.8),I187,(0.8*I182)),0)</f>
        <v>0</v>
      </c>
      <c r="J186" s="188">
        <f>ROUND(IF(J187&lt;(J182*0.8),J187,(0.8*J182)),0)</f>
        <v>0</v>
      </c>
      <c r="K186" s="188">
        <f t="shared" ref="K186:R186" si="138">ROUND(IF(K187&lt;(K182*0.8),K187,(0.8*K182)),0)</f>
        <v>0</v>
      </c>
      <c r="L186" s="188">
        <f t="shared" si="138"/>
        <v>0</v>
      </c>
      <c r="M186" s="188">
        <f t="shared" si="138"/>
        <v>0</v>
      </c>
      <c r="N186" s="188">
        <f t="shared" si="138"/>
        <v>0</v>
      </c>
      <c r="O186" s="188">
        <f t="shared" si="138"/>
        <v>0</v>
      </c>
      <c r="P186" s="188">
        <f t="shared" si="138"/>
        <v>0</v>
      </c>
      <c r="Q186" s="188">
        <f t="shared" si="138"/>
        <v>0</v>
      </c>
      <c r="R186" s="188">
        <f t="shared" si="138"/>
        <v>0</v>
      </c>
    </row>
    <row r="187" spans="1:90" hidden="1" x14ac:dyDescent="0.3">
      <c r="D187" s="182" t="str">
        <f t="shared" si="135"/>
        <v>Schoolgewicht</v>
      </c>
      <c r="G187" s="183">
        <f>IF((ROUND(IF(G185-(6%*G182)&lt;0,0,(G185-(6%*G182))),0))&lt;(K1004+K1013+K1022+K1036),(K1004+K1013+K1022+K1036),((ROUND(IF(G185-(6%*G182)&lt;0,0,(G185-(6%*G182))),0))))</f>
        <v>0</v>
      </c>
      <c r="I187" s="183">
        <f t="shared" ref="I187:R187" si="139">IF((ROUND(IF(I185-(6%*I182)&lt;0,0,(I185-(6%*I182))),0))&lt;(L1004+L1013+L1022+L1036),(L1004+L1013+L1022+L1036),((ROUND(IF(I185-(6%*I182)&lt;0,0,(I185-(6%*I182))),0))))</f>
        <v>0</v>
      </c>
      <c r="J187" s="183">
        <f t="shared" si="139"/>
        <v>0</v>
      </c>
      <c r="K187" s="183">
        <f t="shared" si="139"/>
        <v>0</v>
      </c>
      <c r="L187" s="183">
        <f t="shared" si="139"/>
        <v>0</v>
      </c>
      <c r="M187" s="183">
        <f t="shared" si="139"/>
        <v>0</v>
      </c>
      <c r="N187" s="183">
        <f t="shared" si="139"/>
        <v>0</v>
      </c>
      <c r="O187" s="183">
        <f t="shared" si="139"/>
        <v>0</v>
      </c>
      <c r="P187" s="183">
        <f t="shared" si="139"/>
        <v>0</v>
      </c>
      <c r="Q187" s="183">
        <f t="shared" si="139"/>
        <v>0</v>
      </c>
      <c r="R187" s="183">
        <f t="shared" si="139"/>
        <v>0</v>
      </c>
    </row>
    <row r="188" spans="1:90" thickBot="1" x14ac:dyDescent="0.35">
      <c r="B188" s="44"/>
      <c r="C188" s="44"/>
      <c r="D188" s="44"/>
      <c r="E188" s="44"/>
      <c r="F188" s="44"/>
      <c r="G188" s="44"/>
      <c r="H188" s="44"/>
      <c r="I188" s="44"/>
      <c r="J188" s="44"/>
      <c r="K188" s="44"/>
      <c r="L188" s="44"/>
      <c r="M188" s="44"/>
      <c r="N188" s="44"/>
      <c r="O188" s="44"/>
      <c r="P188" s="44"/>
      <c r="Q188" s="44"/>
      <c r="R188" s="44"/>
      <c r="S188" s="44"/>
    </row>
    <row r="189" spans="1:90" s="177" customFormat="1" ht="18.75" thickBot="1" x14ac:dyDescent="0.35">
      <c r="A189" s="185"/>
      <c r="B189" s="44"/>
      <c r="C189" s="195" t="str">
        <f>'Invulblad - Onderhoudskosten'!B27</f>
        <v>School 19</v>
      </c>
      <c r="D189" s="51" t="str">
        <f>D179</f>
        <v>Aantal leerlingen</v>
      </c>
      <c r="E189" s="51"/>
      <c r="F189" s="44"/>
      <c r="G189" s="194">
        <f>G179</f>
        <v>41548</v>
      </c>
      <c r="H189" s="44"/>
      <c r="I189" s="3">
        <f t="shared" ref="I189:R189" si="140">I179</f>
        <v>2015</v>
      </c>
      <c r="J189" s="3">
        <f t="shared" si="140"/>
        <v>2016</v>
      </c>
      <c r="K189" s="3">
        <f t="shared" si="140"/>
        <v>2017</v>
      </c>
      <c r="L189" s="3">
        <f t="shared" si="140"/>
        <v>2018</v>
      </c>
      <c r="M189" s="3">
        <f t="shared" si="140"/>
        <v>2019</v>
      </c>
      <c r="N189" s="3">
        <f t="shared" si="140"/>
        <v>2020</v>
      </c>
      <c r="O189" s="3">
        <f t="shared" si="140"/>
        <v>2021</v>
      </c>
      <c r="P189" s="3">
        <f t="shared" si="140"/>
        <v>2022</v>
      </c>
      <c r="Q189" s="3">
        <f t="shared" si="140"/>
        <v>2023</v>
      </c>
      <c r="R189" s="3">
        <f t="shared" si="140"/>
        <v>2024</v>
      </c>
      <c r="S189" s="44"/>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c r="AS189" s="185"/>
      <c r="AT189" s="185"/>
      <c r="AU189" s="185"/>
      <c r="AV189" s="185"/>
      <c r="AW189" s="185"/>
      <c r="AX189" s="185"/>
      <c r="AY189" s="185"/>
      <c r="AZ189" s="185"/>
      <c r="BA189" s="185"/>
      <c r="BB189" s="185"/>
      <c r="BC189" s="185"/>
      <c r="BD189" s="185"/>
      <c r="BE189" s="185"/>
      <c r="BF189" s="185"/>
      <c r="BG189" s="185"/>
      <c r="BH189" s="185"/>
      <c r="BI189" s="185"/>
      <c r="BJ189" s="185"/>
      <c r="BK189" s="185"/>
      <c r="BL189" s="185"/>
      <c r="BM189" s="185"/>
      <c r="BN189" s="185"/>
      <c r="BO189" s="185"/>
      <c r="BP189" s="185"/>
      <c r="BQ189" s="185"/>
      <c r="BR189" s="185"/>
      <c r="BS189" s="185"/>
      <c r="BT189" s="185"/>
      <c r="BU189" s="185"/>
      <c r="BV189" s="185"/>
      <c r="BW189" s="185"/>
      <c r="BX189" s="185"/>
      <c r="BY189" s="185"/>
      <c r="BZ189" s="185"/>
      <c r="CA189" s="185"/>
      <c r="CB189" s="185"/>
      <c r="CC189" s="185"/>
      <c r="CD189" s="185"/>
      <c r="CE189" s="185"/>
      <c r="CF189" s="185"/>
      <c r="CG189" s="185"/>
      <c r="CH189" s="185"/>
      <c r="CI189" s="185"/>
      <c r="CJ189" s="185"/>
      <c r="CK189" s="185"/>
      <c r="CL189" s="185"/>
    </row>
    <row r="190" spans="1:90" ht="15.75" x14ac:dyDescent="0.3">
      <c r="B190" s="44"/>
      <c r="C190" s="33"/>
      <c r="D190" s="33" t="str">
        <f>D180</f>
        <v>4-7 jaar</v>
      </c>
      <c r="E190" s="33"/>
      <c r="F190" s="44"/>
      <c r="G190" s="178"/>
      <c r="H190" s="44"/>
      <c r="I190" s="178"/>
      <c r="J190" s="178"/>
      <c r="K190" s="178"/>
      <c r="L190" s="178"/>
      <c r="M190" s="178"/>
      <c r="N190" s="178"/>
      <c r="O190" s="178"/>
      <c r="P190" s="178"/>
      <c r="Q190" s="178"/>
      <c r="R190" s="178"/>
      <c r="S190" s="44"/>
    </row>
    <row r="191" spans="1:90" ht="15.75" x14ac:dyDescent="0.3">
      <c r="B191" s="44"/>
      <c r="C191" s="33"/>
      <c r="D191" s="33" t="str">
        <f t="shared" ref="D191:D197" si="141">D181</f>
        <v>vanaf 8 jaar</v>
      </c>
      <c r="E191" s="33"/>
      <c r="F191" s="44"/>
      <c r="G191" s="178"/>
      <c r="H191" s="44"/>
      <c r="I191" s="178"/>
      <c r="J191" s="178"/>
      <c r="K191" s="178"/>
      <c r="L191" s="178"/>
      <c r="M191" s="178"/>
      <c r="N191" s="178"/>
      <c r="O191" s="178"/>
      <c r="P191" s="178"/>
      <c r="Q191" s="178"/>
      <c r="R191" s="178"/>
      <c r="S191" s="44"/>
    </row>
    <row r="192" spans="1:90" ht="15.75" x14ac:dyDescent="0.3">
      <c r="B192" s="44"/>
      <c r="C192" s="33"/>
      <c r="D192" s="51" t="str">
        <f t="shared" si="141"/>
        <v xml:space="preserve">totaal </v>
      </c>
      <c r="E192" s="51"/>
      <c r="F192" s="44"/>
      <c r="G192" s="52">
        <f>G191+G190</f>
        <v>0</v>
      </c>
      <c r="H192" s="44"/>
      <c r="I192" s="52">
        <f t="shared" ref="I192:R192" si="142">I191+I190</f>
        <v>0</v>
      </c>
      <c r="J192" s="52">
        <f t="shared" si="142"/>
        <v>0</v>
      </c>
      <c r="K192" s="52">
        <f t="shared" si="142"/>
        <v>0</v>
      </c>
      <c r="L192" s="52">
        <f t="shared" si="142"/>
        <v>0</v>
      </c>
      <c r="M192" s="52">
        <f t="shared" si="142"/>
        <v>0</v>
      </c>
      <c r="N192" s="52">
        <f t="shared" si="142"/>
        <v>0</v>
      </c>
      <c r="O192" s="52">
        <f t="shared" si="142"/>
        <v>0</v>
      </c>
      <c r="P192" s="52">
        <f t="shared" si="142"/>
        <v>0</v>
      </c>
      <c r="Q192" s="52">
        <f t="shared" si="142"/>
        <v>0</v>
      </c>
      <c r="R192" s="52">
        <f t="shared" si="142"/>
        <v>0</v>
      </c>
      <c r="S192" s="44"/>
    </row>
    <row r="193" spans="1:90" ht="15.75" x14ac:dyDescent="0.3">
      <c r="B193" s="44"/>
      <c r="C193" s="33"/>
      <c r="D193" s="56" t="str">
        <f t="shared" si="141"/>
        <v>waarvan gewichtsleerling: 0,30</v>
      </c>
      <c r="E193" s="56"/>
      <c r="F193" s="44"/>
      <c r="G193" s="178"/>
      <c r="H193" s="44"/>
      <c r="I193" s="178"/>
      <c r="J193" s="178"/>
      <c r="K193" s="178"/>
      <c r="L193" s="178"/>
      <c r="M193" s="178"/>
      <c r="N193" s="178"/>
      <c r="O193" s="178"/>
      <c r="P193" s="178"/>
      <c r="Q193" s="178"/>
      <c r="R193" s="178"/>
      <c r="S193" s="44"/>
    </row>
    <row r="194" spans="1:90" ht="15.75" x14ac:dyDescent="0.3">
      <c r="B194" s="44"/>
      <c r="C194" s="33"/>
      <c r="D194" s="56" t="str">
        <f t="shared" si="141"/>
        <v>waarvan gewichtsleerling: 1,20</v>
      </c>
      <c r="E194" s="56"/>
      <c r="F194" s="44"/>
      <c r="G194" s="178"/>
      <c r="H194" s="44"/>
      <c r="I194" s="178"/>
      <c r="J194" s="178"/>
      <c r="K194" s="178"/>
      <c r="L194" s="178"/>
      <c r="M194" s="178"/>
      <c r="N194" s="178"/>
      <c r="O194" s="178"/>
      <c r="P194" s="178"/>
      <c r="Q194" s="178"/>
      <c r="R194" s="178"/>
      <c r="S194" s="44"/>
    </row>
    <row r="195" spans="1:90" hidden="1" x14ac:dyDescent="0.3">
      <c r="D195" s="182" t="str">
        <f t="shared" si="141"/>
        <v>gewichtenregeling</v>
      </c>
      <c r="G195" s="188">
        <f>(G193*0.3)+(G194*1.2)</f>
        <v>0</v>
      </c>
      <c r="I195" s="188">
        <f t="shared" ref="I195:R195" si="143">(I193*0.3)+(I194*1.2)</f>
        <v>0</v>
      </c>
      <c r="J195" s="188">
        <f t="shared" si="143"/>
        <v>0</v>
      </c>
      <c r="K195" s="188">
        <f t="shared" si="143"/>
        <v>0</v>
      </c>
      <c r="L195" s="188">
        <f t="shared" si="143"/>
        <v>0</v>
      </c>
      <c r="M195" s="188">
        <f t="shared" si="143"/>
        <v>0</v>
      </c>
      <c r="N195" s="188">
        <f t="shared" si="143"/>
        <v>0</v>
      </c>
      <c r="O195" s="188">
        <f t="shared" si="143"/>
        <v>0</v>
      </c>
      <c r="P195" s="188">
        <f t="shared" si="143"/>
        <v>0</v>
      </c>
      <c r="Q195" s="188">
        <f t="shared" si="143"/>
        <v>0</v>
      </c>
      <c r="R195" s="188">
        <f t="shared" si="143"/>
        <v>0</v>
      </c>
    </row>
    <row r="196" spans="1:90" hidden="1" x14ac:dyDescent="0.3">
      <c r="D196" s="182" t="str">
        <f t="shared" si="141"/>
        <v>Bepalen schoolgewicht</v>
      </c>
      <c r="G196" s="188">
        <f>ROUND(IF(G197&lt;(G192*0.8),G197,(0.8*G192)),0)</f>
        <v>0</v>
      </c>
      <c r="I196" s="188">
        <f>ROUND(IF(I197&lt;(I192*0.8),I197,(0.8*I192)),0)</f>
        <v>0</v>
      </c>
      <c r="J196" s="188">
        <f>ROUND(IF(J197&lt;(J192*0.8),J197,(0.8*J192)),0)</f>
        <v>0</v>
      </c>
      <c r="K196" s="188">
        <f t="shared" ref="K196:R196" si="144">ROUND(IF(K197&lt;(K192*0.8),K197,(0.8*K192)),0)</f>
        <v>0</v>
      </c>
      <c r="L196" s="188">
        <f t="shared" si="144"/>
        <v>0</v>
      </c>
      <c r="M196" s="188">
        <f t="shared" si="144"/>
        <v>0</v>
      </c>
      <c r="N196" s="188">
        <f t="shared" si="144"/>
        <v>0</v>
      </c>
      <c r="O196" s="188">
        <f t="shared" si="144"/>
        <v>0</v>
      </c>
      <c r="P196" s="188">
        <f t="shared" si="144"/>
        <v>0</v>
      </c>
      <c r="Q196" s="188">
        <f t="shared" si="144"/>
        <v>0</v>
      </c>
      <c r="R196" s="188">
        <f t="shared" si="144"/>
        <v>0</v>
      </c>
    </row>
    <row r="197" spans="1:90" hidden="1" x14ac:dyDescent="0.3">
      <c r="D197" s="182" t="str">
        <f t="shared" si="141"/>
        <v>Schoolgewicht</v>
      </c>
      <c r="G197" s="183">
        <f t="shared" ref="G197" si="145">IF((ROUND(IF(G195-(6%*G192)&lt;0,0,(G195-(6%*G192))),0))&lt;(K1014+K1023+K1032+K1046),(K1014+K1023+K1032+K1046),((ROUND(IF(G195-(6%*G192)&lt;0,0,(G195-(6%*G192))),0))))</f>
        <v>0</v>
      </c>
      <c r="I197" s="183">
        <f t="shared" ref="I197" si="146">IF((ROUND(IF(I195-(6%*I192)&lt;0,0,(I195-(6%*I192))),0))&lt;(L1014+L1023+L1032+L1046),(L1014+L1023+L1032+L1046),((ROUND(IF(I195-(6%*I192)&lt;0,0,(I195-(6%*I192))),0))))</f>
        <v>0</v>
      </c>
      <c r="J197" s="183">
        <f t="shared" ref="J197" si="147">IF((ROUND(IF(J195-(6%*J192)&lt;0,0,(J195-(6%*J192))),0))&lt;(M1014+M1023+M1032+M1046),(M1014+M1023+M1032+M1046),((ROUND(IF(J195-(6%*J192)&lt;0,0,(J195-(6%*J192))),0))))</f>
        <v>0</v>
      </c>
      <c r="K197" s="183">
        <f t="shared" ref="K197" si="148">IF((ROUND(IF(K195-(6%*K192)&lt;0,0,(K195-(6%*K192))),0))&lt;(N1014+N1023+N1032+N1046),(N1014+N1023+N1032+N1046),((ROUND(IF(K195-(6%*K192)&lt;0,0,(K195-(6%*K192))),0))))</f>
        <v>0</v>
      </c>
      <c r="L197" s="183">
        <f t="shared" ref="L197" si="149">IF((ROUND(IF(L195-(6%*L192)&lt;0,0,(L195-(6%*L192))),0))&lt;(O1014+O1023+O1032+O1046),(O1014+O1023+O1032+O1046),((ROUND(IF(L195-(6%*L192)&lt;0,0,(L195-(6%*L192))),0))))</f>
        <v>0</v>
      </c>
      <c r="M197" s="183">
        <f t="shared" ref="M197" si="150">IF((ROUND(IF(M195-(6%*M192)&lt;0,0,(M195-(6%*M192))),0))&lt;(P1014+P1023+P1032+P1046),(P1014+P1023+P1032+P1046),((ROUND(IF(M195-(6%*M192)&lt;0,0,(M195-(6%*M192))),0))))</f>
        <v>0</v>
      </c>
      <c r="N197" s="183">
        <f t="shared" ref="N197" si="151">IF((ROUND(IF(N195-(6%*N192)&lt;0,0,(N195-(6%*N192))),0))&lt;(Q1014+Q1023+Q1032+Q1046),(Q1014+Q1023+Q1032+Q1046),((ROUND(IF(N195-(6%*N192)&lt;0,0,(N195-(6%*N192))),0))))</f>
        <v>0</v>
      </c>
      <c r="O197" s="183">
        <f t="shared" ref="O197" si="152">IF((ROUND(IF(O195-(6%*O192)&lt;0,0,(O195-(6%*O192))),0))&lt;(R1014+R1023+R1032+R1046),(R1014+R1023+R1032+R1046),((ROUND(IF(O195-(6%*O192)&lt;0,0,(O195-(6%*O192))),0))))</f>
        <v>0</v>
      </c>
      <c r="P197" s="183">
        <f t="shared" ref="P197" si="153">IF((ROUND(IF(P195-(6%*P192)&lt;0,0,(P195-(6%*P192))),0))&lt;(S1014+S1023+S1032+S1046),(S1014+S1023+S1032+S1046),((ROUND(IF(P195-(6%*P192)&lt;0,0,(P195-(6%*P192))),0))))</f>
        <v>0</v>
      </c>
      <c r="Q197" s="183">
        <f t="shared" ref="Q197" si="154">IF((ROUND(IF(Q195-(6%*Q192)&lt;0,0,(Q195-(6%*Q192))),0))&lt;(T1014+T1023+T1032+T1046),(T1014+T1023+T1032+T1046),((ROUND(IF(Q195-(6%*Q192)&lt;0,0,(Q195-(6%*Q192))),0))))</f>
        <v>0</v>
      </c>
      <c r="R197" s="183">
        <f t="shared" ref="R197" si="155">IF((ROUND(IF(R195-(6%*R192)&lt;0,0,(R195-(6%*R192))),0))&lt;(U1014+U1023+U1032+U1046),(U1014+U1023+U1032+U1046),((ROUND(IF(R195-(6%*R192)&lt;0,0,(R195-(6%*R192))),0))))</f>
        <v>0</v>
      </c>
    </row>
    <row r="198" spans="1:90" thickBot="1" x14ac:dyDescent="0.35">
      <c r="B198" s="44"/>
      <c r="C198" s="44"/>
      <c r="D198" s="44"/>
      <c r="E198" s="44"/>
      <c r="F198" s="44"/>
      <c r="G198" s="44"/>
      <c r="H198" s="44"/>
      <c r="I198" s="44"/>
      <c r="J198" s="44"/>
      <c r="K198" s="44"/>
      <c r="L198" s="44"/>
      <c r="M198" s="44"/>
      <c r="N198" s="44"/>
      <c r="O198" s="44"/>
      <c r="P198" s="44"/>
      <c r="Q198" s="44"/>
      <c r="R198" s="44"/>
      <c r="S198" s="44"/>
    </row>
    <row r="199" spans="1:90" s="177" customFormat="1" ht="18.75" thickBot="1" x14ac:dyDescent="0.35">
      <c r="A199" s="185"/>
      <c r="B199" s="44"/>
      <c r="C199" s="195" t="str">
        <f>'Invulblad - Onderhoudskosten'!B28</f>
        <v>School 20</v>
      </c>
      <c r="D199" s="51" t="str">
        <f>D189</f>
        <v>Aantal leerlingen</v>
      </c>
      <c r="E199" s="51"/>
      <c r="F199" s="44"/>
      <c r="G199" s="194">
        <f>G189</f>
        <v>41548</v>
      </c>
      <c r="H199" s="44"/>
      <c r="I199" s="3">
        <f t="shared" ref="I199:R199" si="156">I189</f>
        <v>2015</v>
      </c>
      <c r="J199" s="3">
        <f t="shared" si="156"/>
        <v>2016</v>
      </c>
      <c r="K199" s="3">
        <f t="shared" si="156"/>
        <v>2017</v>
      </c>
      <c r="L199" s="3">
        <f t="shared" si="156"/>
        <v>2018</v>
      </c>
      <c r="M199" s="3">
        <f t="shared" si="156"/>
        <v>2019</v>
      </c>
      <c r="N199" s="3">
        <f t="shared" si="156"/>
        <v>2020</v>
      </c>
      <c r="O199" s="3">
        <f t="shared" si="156"/>
        <v>2021</v>
      </c>
      <c r="P199" s="3">
        <f t="shared" si="156"/>
        <v>2022</v>
      </c>
      <c r="Q199" s="3">
        <f t="shared" si="156"/>
        <v>2023</v>
      </c>
      <c r="R199" s="3">
        <f t="shared" si="156"/>
        <v>2024</v>
      </c>
      <c r="S199" s="44"/>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c r="AS199" s="185"/>
      <c r="AT199" s="185"/>
      <c r="AU199" s="185"/>
      <c r="AV199" s="185"/>
      <c r="AW199" s="185"/>
      <c r="AX199" s="185"/>
      <c r="AY199" s="185"/>
      <c r="AZ199" s="185"/>
      <c r="BA199" s="185"/>
      <c r="BB199" s="185"/>
      <c r="BC199" s="185"/>
      <c r="BD199" s="185"/>
      <c r="BE199" s="185"/>
      <c r="BF199" s="185"/>
      <c r="BG199" s="185"/>
      <c r="BH199" s="185"/>
      <c r="BI199" s="185"/>
      <c r="BJ199" s="185"/>
      <c r="BK199" s="185"/>
      <c r="BL199" s="185"/>
      <c r="BM199" s="185"/>
      <c r="BN199" s="185"/>
      <c r="BO199" s="185"/>
      <c r="BP199" s="185"/>
      <c r="BQ199" s="185"/>
      <c r="BR199" s="185"/>
      <c r="BS199" s="185"/>
      <c r="BT199" s="185"/>
      <c r="BU199" s="185"/>
      <c r="BV199" s="185"/>
      <c r="BW199" s="185"/>
      <c r="BX199" s="185"/>
      <c r="BY199" s="185"/>
      <c r="BZ199" s="185"/>
      <c r="CA199" s="185"/>
      <c r="CB199" s="185"/>
      <c r="CC199" s="185"/>
      <c r="CD199" s="185"/>
      <c r="CE199" s="185"/>
      <c r="CF199" s="185"/>
      <c r="CG199" s="185"/>
      <c r="CH199" s="185"/>
      <c r="CI199" s="185"/>
      <c r="CJ199" s="185"/>
      <c r="CK199" s="185"/>
      <c r="CL199" s="185"/>
    </row>
    <row r="200" spans="1:90" ht="15.75" x14ac:dyDescent="0.3">
      <c r="B200" s="44"/>
      <c r="C200" s="33"/>
      <c r="D200" s="33" t="str">
        <f>D190</f>
        <v>4-7 jaar</v>
      </c>
      <c r="E200" s="33"/>
      <c r="F200" s="44"/>
      <c r="G200" s="178"/>
      <c r="H200" s="44"/>
      <c r="I200" s="178"/>
      <c r="J200" s="178"/>
      <c r="K200" s="178"/>
      <c r="L200" s="178"/>
      <c r="M200" s="178"/>
      <c r="N200" s="178"/>
      <c r="O200" s="178"/>
      <c r="P200" s="178"/>
      <c r="Q200" s="178"/>
      <c r="R200" s="178"/>
      <c r="S200" s="44"/>
    </row>
    <row r="201" spans="1:90" ht="15.75" x14ac:dyDescent="0.3">
      <c r="B201" s="44"/>
      <c r="C201" s="33"/>
      <c r="D201" s="33" t="str">
        <f t="shared" ref="D201:D207" si="157">D191</f>
        <v>vanaf 8 jaar</v>
      </c>
      <c r="E201" s="33"/>
      <c r="F201" s="44"/>
      <c r="G201" s="178"/>
      <c r="H201" s="44"/>
      <c r="I201" s="178"/>
      <c r="J201" s="178"/>
      <c r="K201" s="178"/>
      <c r="L201" s="178"/>
      <c r="M201" s="178"/>
      <c r="N201" s="178"/>
      <c r="O201" s="178"/>
      <c r="P201" s="178"/>
      <c r="Q201" s="178"/>
      <c r="R201" s="178"/>
      <c r="S201" s="44"/>
    </row>
    <row r="202" spans="1:90" ht="15.75" x14ac:dyDescent="0.3">
      <c r="B202" s="44"/>
      <c r="C202" s="33"/>
      <c r="D202" s="51" t="str">
        <f t="shared" si="157"/>
        <v xml:space="preserve">totaal </v>
      </c>
      <c r="E202" s="51"/>
      <c r="F202" s="44"/>
      <c r="G202" s="52">
        <f>G201+G200</f>
        <v>0</v>
      </c>
      <c r="H202" s="44"/>
      <c r="I202" s="52">
        <f t="shared" ref="I202:R202" si="158">I201+I200</f>
        <v>0</v>
      </c>
      <c r="J202" s="52">
        <f t="shared" si="158"/>
        <v>0</v>
      </c>
      <c r="K202" s="52">
        <f t="shared" si="158"/>
        <v>0</v>
      </c>
      <c r="L202" s="52">
        <f t="shared" si="158"/>
        <v>0</v>
      </c>
      <c r="M202" s="52">
        <f t="shared" si="158"/>
        <v>0</v>
      </c>
      <c r="N202" s="52">
        <f t="shared" si="158"/>
        <v>0</v>
      </c>
      <c r="O202" s="52">
        <f t="shared" si="158"/>
        <v>0</v>
      </c>
      <c r="P202" s="52">
        <f t="shared" si="158"/>
        <v>0</v>
      </c>
      <c r="Q202" s="52">
        <f t="shared" si="158"/>
        <v>0</v>
      </c>
      <c r="R202" s="52">
        <f t="shared" si="158"/>
        <v>0</v>
      </c>
      <c r="S202" s="44"/>
    </row>
    <row r="203" spans="1:90" ht="15.75" x14ac:dyDescent="0.3">
      <c r="B203" s="44"/>
      <c r="C203" s="33"/>
      <c r="D203" s="56" t="str">
        <f t="shared" si="157"/>
        <v>waarvan gewichtsleerling: 0,30</v>
      </c>
      <c r="E203" s="56"/>
      <c r="F203" s="44"/>
      <c r="G203" s="178"/>
      <c r="H203" s="44"/>
      <c r="I203" s="178"/>
      <c r="J203" s="178"/>
      <c r="K203" s="178"/>
      <c r="L203" s="178"/>
      <c r="M203" s="178"/>
      <c r="N203" s="178"/>
      <c r="O203" s="178"/>
      <c r="P203" s="178"/>
      <c r="Q203" s="178"/>
      <c r="R203" s="178"/>
      <c r="S203" s="44"/>
    </row>
    <row r="204" spans="1:90" ht="15.75" x14ac:dyDescent="0.3">
      <c r="B204" s="44"/>
      <c r="C204" s="33"/>
      <c r="D204" s="56" t="str">
        <f t="shared" si="157"/>
        <v>waarvan gewichtsleerling: 1,20</v>
      </c>
      <c r="E204" s="56"/>
      <c r="F204" s="44"/>
      <c r="G204" s="178"/>
      <c r="H204" s="44"/>
      <c r="I204" s="178"/>
      <c r="J204" s="178"/>
      <c r="K204" s="178"/>
      <c r="L204" s="178"/>
      <c r="M204" s="178"/>
      <c r="N204" s="178"/>
      <c r="O204" s="178"/>
      <c r="P204" s="178"/>
      <c r="Q204" s="178"/>
      <c r="R204" s="178"/>
      <c r="S204" s="44"/>
    </row>
    <row r="205" spans="1:90" hidden="1" x14ac:dyDescent="0.3">
      <c r="D205" s="182" t="str">
        <f t="shared" si="157"/>
        <v>gewichtenregeling</v>
      </c>
      <c r="G205" s="188">
        <f>(G203*0.3)+(G204*1.2)</f>
        <v>0</v>
      </c>
      <c r="I205" s="188">
        <f t="shared" ref="I205:R205" si="159">(I203*0.3)+(I204*1.2)</f>
        <v>0</v>
      </c>
      <c r="J205" s="188">
        <f t="shared" si="159"/>
        <v>0</v>
      </c>
      <c r="K205" s="188">
        <f t="shared" si="159"/>
        <v>0</v>
      </c>
      <c r="L205" s="188">
        <f t="shared" si="159"/>
        <v>0</v>
      </c>
      <c r="M205" s="188">
        <f t="shared" si="159"/>
        <v>0</v>
      </c>
      <c r="N205" s="188">
        <f t="shared" si="159"/>
        <v>0</v>
      </c>
      <c r="O205" s="188">
        <f t="shared" si="159"/>
        <v>0</v>
      </c>
      <c r="P205" s="188">
        <f t="shared" si="159"/>
        <v>0</v>
      </c>
      <c r="Q205" s="188">
        <f t="shared" si="159"/>
        <v>0</v>
      </c>
      <c r="R205" s="188">
        <f t="shared" si="159"/>
        <v>0</v>
      </c>
    </row>
    <row r="206" spans="1:90" hidden="1" x14ac:dyDescent="0.3">
      <c r="D206" s="182" t="str">
        <f t="shared" si="157"/>
        <v>Bepalen schoolgewicht</v>
      </c>
      <c r="G206" s="188">
        <f>ROUND(IF(G207&lt;(G202*0.8),G207,(0.8*G202)),0)</f>
        <v>0</v>
      </c>
      <c r="I206" s="188">
        <f>ROUND(IF(I207&lt;(I202*0.8),I207,(0.8*I202)),0)</f>
        <v>0</v>
      </c>
      <c r="J206" s="188">
        <f>ROUND(IF(J207&lt;(J202*0.8),J207,(0.8*J202)),0)</f>
        <v>0</v>
      </c>
      <c r="K206" s="188">
        <f t="shared" ref="K206:R206" si="160">ROUND(IF(K207&lt;(K202*0.8),K207,(0.8*K202)),0)</f>
        <v>0</v>
      </c>
      <c r="L206" s="188">
        <f t="shared" si="160"/>
        <v>0</v>
      </c>
      <c r="M206" s="188">
        <f t="shared" si="160"/>
        <v>0</v>
      </c>
      <c r="N206" s="188">
        <f t="shared" si="160"/>
        <v>0</v>
      </c>
      <c r="O206" s="188">
        <f t="shared" si="160"/>
        <v>0</v>
      </c>
      <c r="P206" s="188">
        <f t="shared" si="160"/>
        <v>0</v>
      </c>
      <c r="Q206" s="188">
        <f t="shared" si="160"/>
        <v>0</v>
      </c>
      <c r="R206" s="188">
        <f t="shared" si="160"/>
        <v>0</v>
      </c>
    </row>
    <row r="207" spans="1:90" hidden="1" x14ac:dyDescent="0.3">
      <c r="D207" s="182" t="str">
        <f t="shared" si="157"/>
        <v>Schoolgewicht</v>
      </c>
      <c r="G207" s="183">
        <f>IF((ROUND(IF(G205-(6%*G202)&lt;0,0,(G205-(6%*G202))),0))&lt;(K1024+K1033+K1042+K1056),(K1024+K1033+K1042+K1056),((ROUND(IF(G205-(6%*G202)&lt;0,0,(G205-(6%*G202))),0))))</f>
        <v>0</v>
      </c>
      <c r="I207" s="183">
        <f t="shared" ref="I207:R207" si="161">IF((ROUND(IF(I205-(6%*I202)&lt;0,0,(I205-(6%*I202))),0))&lt;(L1024+L1033+L1042+L1056),(L1024+L1033+L1042+L1056),((ROUND(IF(I205-(6%*I202)&lt;0,0,(I205-(6%*I202))),0))))</f>
        <v>0</v>
      </c>
      <c r="J207" s="183">
        <f t="shared" si="161"/>
        <v>0</v>
      </c>
      <c r="K207" s="183">
        <f t="shared" si="161"/>
        <v>0</v>
      </c>
      <c r="L207" s="183">
        <f t="shared" si="161"/>
        <v>0</v>
      </c>
      <c r="M207" s="183">
        <f t="shared" si="161"/>
        <v>0</v>
      </c>
      <c r="N207" s="183">
        <f t="shared" si="161"/>
        <v>0</v>
      </c>
      <c r="O207" s="183">
        <f t="shared" si="161"/>
        <v>0</v>
      </c>
      <c r="P207" s="183">
        <f t="shared" si="161"/>
        <v>0</v>
      </c>
      <c r="Q207" s="183">
        <f t="shared" si="161"/>
        <v>0</v>
      </c>
      <c r="R207" s="183">
        <f t="shared" si="161"/>
        <v>0</v>
      </c>
    </row>
    <row r="208" spans="1:90" thickBot="1" x14ac:dyDescent="0.35">
      <c r="B208" s="44"/>
      <c r="C208" s="44"/>
      <c r="D208" s="44"/>
      <c r="E208" s="44"/>
      <c r="F208" s="44"/>
      <c r="G208" s="44"/>
      <c r="H208" s="44"/>
      <c r="I208" s="44"/>
      <c r="J208" s="44"/>
      <c r="K208" s="44"/>
      <c r="L208" s="44"/>
      <c r="M208" s="44"/>
      <c r="N208" s="44"/>
      <c r="O208" s="44"/>
      <c r="P208" s="44"/>
      <c r="Q208" s="44"/>
      <c r="R208" s="44"/>
      <c r="S208" s="44"/>
    </row>
    <row r="209" spans="1:90" s="177" customFormat="1" ht="18.75" thickBot="1" x14ac:dyDescent="0.35">
      <c r="A209" s="185"/>
      <c r="B209" s="44"/>
      <c r="C209" s="195" t="str">
        <f>'Invulblad - Onderhoudskosten'!B29</f>
        <v>School 21</v>
      </c>
      <c r="D209" s="51" t="str">
        <f>D199</f>
        <v>Aantal leerlingen</v>
      </c>
      <c r="E209" s="51"/>
      <c r="F209" s="44"/>
      <c r="G209" s="194">
        <f>G199</f>
        <v>41548</v>
      </c>
      <c r="H209" s="44"/>
      <c r="I209" s="3">
        <f t="shared" ref="I209:R209" si="162">I199</f>
        <v>2015</v>
      </c>
      <c r="J209" s="3">
        <f t="shared" si="162"/>
        <v>2016</v>
      </c>
      <c r="K209" s="3">
        <f t="shared" si="162"/>
        <v>2017</v>
      </c>
      <c r="L209" s="3">
        <f t="shared" si="162"/>
        <v>2018</v>
      </c>
      <c r="M209" s="3">
        <f t="shared" si="162"/>
        <v>2019</v>
      </c>
      <c r="N209" s="3">
        <f t="shared" si="162"/>
        <v>2020</v>
      </c>
      <c r="O209" s="3">
        <f t="shared" si="162"/>
        <v>2021</v>
      </c>
      <c r="P209" s="3">
        <f t="shared" si="162"/>
        <v>2022</v>
      </c>
      <c r="Q209" s="3">
        <f t="shared" si="162"/>
        <v>2023</v>
      </c>
      <c r="R209" s="3">
        <f t="shared" si="162"/>
        <v>2024</v>
      </c>
      <c r="S209" s="44"/>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row>
    <row r="210" spans="1:90" ht="15.75" x14ac:dyDescent="0.3">
      <c r="B210" s="44"/>
      <c r="C210" s="33"/>
      <c r="D210" s="33" t="str">
        <f>D200</f>
        <v>4-7 jaar</v>
      </c>
      <c r="E210" s="33"/>
      <c r="F210" s="44"/>
      <c r="G210" s="178"/>
      <c r="H210" s="44"/>
      <c r="I210" s="178"/>
      <c r="J210" s="178"/>
      <c r="K210" s="178"/>
      <c r="L210" s="178"/>
      <c r="M210" s="178"/>
      <c r="N210" s="178"/>
      <c r="O210" s="178"/>
      <c r="P210" s="178"/>
      <c r="Q210" s="178"/>
      <c r="R210" s="178"/>
      <c r="S210" s="44"/>
    </row>
    <row r="211" spans="1:90" ht="15.75" x14ac:dyDescent="0.3">
      <c r="B211" s="44"/>
      <c r="C211" s="33"/>
      <c r="D211" s="33" t="str">
        <f t="shared" ref="D211:D217" si="163">D201</f>
        <v>vanaf 8 jaar</v>
      </c>
      <c r="E211" s="33"/>
      <c r="F211" s="44"/>
      <c r="G211" s="178"/>
      <c r="H211" s="44"/>
      <c r="I211" s="178"/>
      <c r="J211" s="178"/>
      <c r="K211" s="178"/>
      <c r="L211" s="178"/>
      <c r="M211" s="178"/>
      <c r="N211" s="178"/>
      <c r="O211" s="178"/>
      <c r="P211" s="178"/>
      <c r="Q211" s="178"/>
      <c r="R211" s="178"/>
      <c r="S211" s="44"/>
    </row>
    <row r="212" spans="1:90" ht="15.75" x14ac:dyDescent="0.3">
      <c r="B212" s="44"/>
      <c r="C212" s="33"/>
      <c r="D212" s="51" t="str">
        <f t="shared" si="163"/>
        <v xml:space="preserve">totaal </v>
      </c>
      <c r="E212" s="51"/>
      <c r="F212" s="44"/>
      <c r="G212" s="52">
        <f>G211+G210</f>
        <v>0</v>
      </c>
      <c r="H212" s="44"/>
      <c r="I212" s="52">
        <f t="shared" ref="I212:R212" si="164">I211+I210</f>
        <v>0</v>
      </c>
      <c r="J212" s="52">
        <f t="shared" si="164"/>
        <v>0</v>
      </c>
      <c r="K212" s="52">
        <f t="shared" si="164"/>
        <v>0</v>
      </c>
      <c r="L212" s="52">
        <f t="shared" si="164"/>
        <v>0</v>
      </c>
      <c r="M212" s="52">
        <f t="shared" si="164"/>
        <v>0</v>
      </c>
      <c r="N212" s="52">
        <f t="shared" si="164"/>
        <v>0</v>
      </c>
      <c r="O212" s="52">
        <f t="shared" si="164"/>
        <v>0</v>
      </c>
      <c r="P212" s="52">
        <f t="shared" si="164"/>
        <v>0</v>
      </c>
      <c r="Q212" s="52">
        <f t="shared" si="164"/>
        <v>0</v>
      </c>
      <c r="R212" s="52">
        <f t="shared" si="164"/>
        <v>0</v>
      </c>
      <c r="S212" s="44"/>
    </row>
    <row r="213" spans="1:90" ht="15.75" x14ac:dyDescent="0.3">
      <c r="B213" s="44"/>
      <c r="C213" s="33"/>
      <c r="D213" s="56" t="str">
        <f t="shared" si="163"/>
        <v>waarvan gewichtsleerling: 0,30</v>
      </c>
      <c r="E213" s="56"/>
      <c r="F213" s="44"/>
      <c r="G213" s="178"/>
      <c r="H213" s="44"/>
      <c r="I213" s="178"/>
      <c r="J213" s="178"/>
      <c r="K213" s="178"/>
      <c r="L213" s="178"/>
      <c r="M213" s="178"/>
      <c r="N213" s="178"/>
      <c r="O213" s="178"/>
      <c r="P213" s="178"/>
      <c r="Q213" s="178"/>
      <c r="R213" s="178"/>
      <c r="S213" s="44"/>
    </row>
    <row r="214" spans="1:90" ht="15.75" x14ac:dyDescent="0.3">
      <c r="B214" s="44"/>
      <c r="C214" s="33"/>
      <c r="D214" s="56" t="str">
        <f t="shared" si="163"/>
        <v>waarvan gewichtsleerling: 1,20</v>
      </c>
      <c r="E214" s="56"/>
      <c r="F214" s="44"/>
      <c r="G214" s="178"/>
      <c r="H214" s="44"/>
      <c r="I214" s="178"/>
      <c r="J214" s="178"/>
      <c r="K214" s="178"/>
      <c r="L214" s="178"/>
      <c r="M214" s="178"/>
      <c r="N214" s="178"/>
      <c r="O214" s="178"/>
      <c r="P214" s="178"/>
      <c r="Q214" s="178"/>
      <c r="R214" s="178"/>
      <c r="S214" s="44"/>
    </row>
    <row r="215" spans="1:90" hidden="1" x14ac:dyDescent="0.3">
      <c r="D215" s="182" t="str">
        <f t="shared" si="163"/>
        <v>gewichtenregeling</v>
      </c>
      <c r="G215" s="188">
        <f>(G213*0.3)+(G214*1.2)</f>
        <v>0</v>
      </c>
      <c r="I215" s="188">
        <f t="shared" ref="I215:R215" si="165">(I213*0.3)+(I214*1.2)</f>
        <v>0</v>
      </c>
      <c r="J215" s="188">
        <f t="shared" si="165"/>
        <v>0</v>
      </c>
      <c r="K215" s="188">
        <f t="shared" si="165"/>
        <v>0</v>
      </c>
      <c r="L215" s="188">
        <f t="shared" si="165"/>
        <v>0</v>
      </c>
      <c r="M215" s="188">
        <f t="shared" si="165"/>
        <v>0</v>
      </c>
      <c r="N215" s="188">
        <f t="shared" si="165"/>
        <v>0</v>
      </c>
      <c r="O215" s="188">
        <f t="shared" si="165"/>
        <v>0</v>
      </c>
      <c r="P215" s="188">
        <f t="shared" si="165"/>
        <v>0</v>
      </c>
      <c r="Q215" s="188">
        <f t="shared" si="165"/>
        <v>0</v>
      </c>
      <c r="R215" s="188">
        <f t="shared" si="165"/>
        <v>0</v>
      </c>
    </row>
    <row r="216" spans="1:90" hidden="1" x14ac:dyDescent="0.3">
      <c r="D216" s="182" t="str">
        <f t="shared" si="163"/>
        <v>Bepalen schoolgewicht</v>
      </c>
      <c r="G216" s="188">
        <f>ROUND(IF(G217&lt;(G212*0.8),G217,(0.8*G212)),0)</f>
        <v>0</v>
      </c>
      <c r="I216" s="188">
        <f>ROUND(IF(I217&lt;(I212*0.8),I217,(0.8*I212)),0)</f>
        <v>0</v>
      </c>
      <c r="J216" s="188">
        <f>ROUND(IF(J217&lt;(J212*0.8),J217,(0.8*J212)),0)</f>
        <v>0</v>
      </c>
      <c r="K216" s="188">
        <f t="shared" ref="K216:R216" si="166">ROUND(IF(K217&lt;(K212*0.8),K217,(0.8*K212)),0)</f>
        <v>0</v>
      </c>
      <c r="L216" s="188">
        <f t="shared" si="166"/>
        <v>0</v>
      </c>
      <c r="M216" s="188">
        <f t="shared" si="166"/>
        <v>0</v>
      </c>
      <c r="N216" s="188">
        <f t="shared" si="166"/>
        <v>0</v>
      </c>
      <c r="O216" s="188">
        <f t="shared" si="166"/>
        <v>0</v>
      </c>
      <c r="P216" s="188">
        <f t="shared" si="166"/>
        <v>0</v>
      </c>
      <c r="Q216" s="188">
        <f t="shared" si="166"/>
        <v>0</v>
      </c>
      <c r="R216" s="188">
        <f t="shared" si="166"/>
        <v>0</v>
      </c>
    </row>
    <row r="217" spans="1:90" hidden="1" x14ac:dyDescent="0.3">
      <c r="D217" s="182" t="str">
        <f t="shared" si="163"/>
        <v>Schoolgewicht</v>
      </c>
      <c r="G217" s="183">
        <f>IF((ROUND(IF(G215-(6%*G212)&lt;0,0,(G215-(6%*G212))),0))&lt;(K1034+K1043+K1052+K1066),(K1034+K1043+K1052+K1066),((ROUND(IF(G215-(6%*G212)&lt;0,0,(G215-(6%*G212))),0))))</f>
        <v>0</v>
      </c>
      <c r="I217" s="183">
        <f t="shared" ref="I217:R217" si="167">IF((ROUND(IF(I215-(6%*I212)&lt;0,0,(I215-(6%*I212))),0))&lt;(L1034+L1043+L1052+L1066),(L1034+L1043+L1052+L1066),((ROUND(IF(I215-(6%*I212)&lt;0,0,(I215-(6%*I212))),0))))</f>
        <v>0</v>
      </c>
      <c r="J217" s="183">
        <f t="shared" si="167"/>
        <v>0</v>
      </c>
      <c r="K217" s="183">
        <f t="shared" si="167"/>
        <v>0</v>
      </c>
      <c r="L217" s="183">
        <f t="shared" si="167"/>
        <v>0</v>
      </c>
      <c r="M217" s="183">
        <f t="shared" si="167"/>
        <v>0</v>
      </c>
      <c r="N217" s="183">
        <f t="shared" si="167"/>
        <v>0</v>
      </c>
      <c r="O217" s="183">
        <f t="shared" si="167"/>
        <v>0</v>
      </c>
      <c r="P217" s="183">
        <f t="shared" si="167"/>
        <v>0</v>
      </c>
      <c r="Q217" s="183">
        <f t="shared" si="167"/>
        <v>0</v>
      </c>
      <c r="R217" s="183">
        <f t="shared" si="167"/>
        <v>0</v>
      </c>
    </row>
    <row r="218" spans="1:90" thickBot="1" x14ac:dyDescent="0.35">
      <c r="B218" s="44"/>
      <c r="C218" s="44"/>
      <c r="D218" s="44"/>
      <c r="E218" s="44"/>
      <c r="F218" s="44"/>
      <c r="G218" s="44"/>
      <c r="H218" s="44"/>
      <c r="I218" s="44"/>
      <c r="J218" s="44"/>
      <c r="K218" s="44"/>
      <c r="L218" s="44"/>
      <c r="M218" s="44"/>
      <c r="N218" s="44"/>
      <c r="O218" s="44"/>
      <c r="P218" s="44"/>
      <c r="Q218" s="44"/>
      <c r="R218" s="44"/>
      <c r="S218" s="44"/>
    </row>
    <row r="219" spans="1:90" s="177" customFormat="1" ht="18.75" thickBot="1" x14ac:dyDescent="0.35">
      <c r="A219" s="185"/>
      <c r="B219" s="44"/>
      <c r="C219" s="195" t="str">
        <f>'Invulblad - Onderhoudskosten'!B30</f>
        <v>School 22</v>
      </c>
      <c r="D219" s="51" t="str">
        <f>D209</f>
        <v>Aantal leerlingen</v>
      </c>
      <c r="E219" s="51"/>
      <c r="F219" s="44"/>
      <c r="G219" s="194">
        <f>G209</f>
        <v>41548</v>
      </c>
      <c r="H219" s="44"/>
      <c r="I219" s="3">
        <f t="shared" ref="I219:R219" si="168">I209</f>
        <v>2015</v>
      </c>
      <c r="J219" s="3">
        <f t="shared" si="168"/>
        <v>2016</v>
      </c>
      <c r="K219" s="3">
        <f t="shared" si="168"/>
        <v>2017</v>
      </c>
      <c r="L219" s="3">
        <f t="shared" si="168"/>
        <v>2018</v>
      </c>
      <c r="M219" s="3">
        <f t="shared" si="168"/>
        <v>2019</v>
      </c>
      <c r="N219" s="3">
        <f t="shared" si="168"/>
        <v>2020</v>
      </c>
      <c r="O219" s="3">
        <f t="shared" si="168"/>
        <v>2021</v>
      </c>
      <c r="P219" s="3">
        <f t="shared" si="168"/>
        <v>2022</v>
      </c>
      <c r="Q219" s="3">
        <f t="shared" si="168"/>
        <v>2023</v>
      </c>
      <c r="R219" s="3">
        <f t="shared" si="168"/>
        <v>2024</v>
      </c>
      <c r="S219" s="44"/>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c r="AS219" s="185"/>
      <c r="AT219" s="185"/>
      <c r="AU219" s="185"/>
      <c r="AV219" s="185"/>
      <c r="AW219" s="185"/>
      <c r="AX219" s="185"/>
      <c r="AY219" s="185"/>
      <c r="AZ219" s="185"/>
      <c r="BA219" s="185"/>
      <c r="BB219" s="185"/>
      <c r="BC219" s="185"/>
      <c r="BD219" s="185"/>
      <c r="BE219" s="185"/>
      <c r="BF219" s="185"/>
      <c r="BG219" s="185"/>
      <c r="BH219" s="185"/>
      <c r="BI219" s="185"/>
      <c r="BJ219" s="185"/>
      <c r="BK219" s="185"/>
      <c r="BL219" s="185"/>
      <c r="BM219" s="185"/>
      <c r="BN219" s="185"/>
      <c r="BO219" s="185"/>
      <c r="BP219" s="185"/>
      <c r="BQ219" s="185"/>
      <c r="BR219" s="185"/>
      <c r="BS219" s="185"/>
      <c r="BT219" s="185"/>
      <c r="BU219" s="185"/>
      <c r="BV219" s="185"/>
      <c r="BW219" s="185"/>
      <c r="BX219" s="185"/>
      <c r="BY219" s="185"/>
      <c r="BZ219" s="185"/>
      <c r="CA219" s="185"/>
      <c r="CB219" s="185"/>
      <c r="CC219" s="185"/>
      <c r="CD219" s="185"/>
      <c r="CE219" s="185"/>
      <c r="CF219" s="185"/>
      <c r="CG219" s="185"/>
      <c r="CH219" s="185"/>
      <c r="CI219" s="185"/>
      <c r="CJ219" s="185"/>
      <c r="CK219" s="185"/>
      <c r="CL219" s="185"/>
    </row>
    <row r="220" spans="1:90" ht="15.75" x14ac:dyDescent="0.3">
      <c r="B220" s="44"/>
      <c r="C220" s="33"/>
      <c r="D220" s="33" t="str">
        <f>D210</f>
        <v>4-7 jaar</v>
      </c>
      <c r="E220" s="33"/>
      <c r="F220" s="44"/>
      <c r="G220" s="178"/>
      <c r="H220" s="44"/>
      <c r="I220" s="178"/>
      <c r="J220" s="178"/>
      <c r="K220" s="178"/>
      <c r="L220" s="178"/>
      <c r="M220" s="178"/>
      <c r="N220" s="178"/>
      <c r="O220" s="178"/>
      <c r="P220" s="178"/>
      <c r="Q220" s="178"/>
      <c r="R220" s="178"/>
      <c r="S220" s="44"/>
    </row>
    <row r="221" spans="1:90" ht="15.75" x14ac:dyDescent="0.3">
      <c r="B221" s="44"/>
      <c r="C221" s="33"/>
      <c r="D221" s="33" t="str">
        <f t="shared" ref="D221:D227" si="169">D211</f>
        <v>vanaf 8 jaar</v>
      </c>
      <c r="E221" s="33"/>
      <c r="F221" s="44"/>
      <c r="G221" s="178"/>
      <c r="H221" s="44"/>
      <c r="I221" s="178"/>
      <c r="J221" s="178"/>
      <c r="K221" s="178"/>
      <c r="L221" s="178"/>
      <c r="M221" s="178"/>
      <c r="N221" s="178"/>
      <c r="O221" s="178"/>
      <c r="P221" s="178"/>
      <c r="Q221" s="178"/>
      <c r="R221" s="178"/>
      <c r="S221" s="44"/>
    </row>
    <row r="222" spans="1:90" ht="15.75" x14ac:dyDescent="0.3">
      <c r="B222" s="44"/>
      <c r="C222" s="33"/>
      <c r="D222" s="51" t="str">
        <f t="shared" si="169"/>
        <v xml:space="preserve">totaal </v>
      </c>
      <c r="E222" s="51"/>
      <c r="F222" s="44"/>
      <c r="G222" s="52">
        <f>G221+G220</f>
        <v>0</v>
      </c>
      <c r="H222" s="44"/>
      <c r="I222" s="52">
        <f t="shared" ref="I222:R222" si="170">I221+I220</f>
        <v>0</v>
      </c>
      <c r="J222" s="52">
        <f t="shared" si="170"/>
        <v>0</v>
      </c>
      <c r="K222" s="52">
        <f t="shared" si="170"/>
        <v>0</v>
      </c>
      <c r="L222" s="52">
        <f t="shared" si="170"/>
        <v>0</v>
      </c>
      <c r="M222" s="52">
        <f t="shared" si="170"/>
        <v>0</v>
      </c>
      <c r="N222" s="52">
        <f t="shared" si="170"/>
        <v>0</v>
      </c>
      <c r="O222" s="52">
        <f t="shared" si="170"/>
        <v>0</v>
      </c>
      <c r="P222" s="52">
        <f t="shared" si="170"/>
        <v>0</v>
      </c>
      <c r="Q222" s="52">
        <f t="shared" si="170"/>
        <v>0</v>
      </c>
      <c r="R222" s="52">
        <f t="shared" si="170"/>
        <v>0</v>
      </c>
      <c r="S222" s="44"/>
    </row>
    <row r="223" spans="1:90" ht="15.75" x14ac:dyDescent="0.3">
      <c r="B223" s="44"/>
      <c r="C223" s="33"/>
      <c r="D223" s="56" t="str">
        <f t="shared" si="169"/>
        <v>waarvan gewichtsleerling: 0,30</v>
      </c>
      <c r="E223" s="56"/>
      <c r="F223" s="44"/>
      <c r="G223" s="178"/>
      <c r="H223" s="44"/>
      <c r="I223" s="178"/>
      <c r="J223" s="178"/>
      <c r="K223" s="178"/>
      <c r="L223" s="178"/>
      <c r="M223" s="178"/>
      <c r="N223" s="178"/>
      <c r="O223" s="178"/>
      <c r="P223" s="178"/>
      <c r="Q223" s="178"/>
      <c r="R223" s="178"/>
      <c r="S223" s="44"/>
    </row>
    <row r="224" spans="1:90" ht="15.75" x14ac:dyDescent="0.3">
      <c r="B224" s="44"/>
      <c r="C224" s="33"/>
      <c r="D224" s="56" t="str">
        <f t="shared" si="169"/>
        <v>waarvan gewichtsleerling: 1,20</v>
      </c>
      <c r="E224" s="56"/>
      <c r="F224" s="44"/>
      <c r="G224" s="178"/>
      <c r="H224" s="44"/>
      <c r="I224" s="178"/>
      <c r="J224" s="178"/>
      <c r="K224" s="178"/>
      <c r="L224" s="178"/>
      <c r="M224" s="178"/>
      <c r="N224" s="178"/>
      <c r="O224" s="178"/>
      <c r="P224" s="178"/>
      <c r="Q224" s="178"/>
      <c r="R224" s="178"/>
      <c r="S224" s="44"/>
    </row>
    <row r="225" spans="1:90" hidden="1" x14ac:dyDescent="0.3">
      <c r="D225" s="182" t="str">
        <f t="shared" si="169"/>
        <v>gewichtenregeling</v>
      </c>
      <c r="G225" s="188">
        <f>(G223*0.3)+(G224*1.2)</f>
        <v>0</v>
      </c>
      <c r="I225" s="188">
        <f t="shared" ref="I225:R225" si="171">(I223*0.3)+(I224*1.2)</f>
        <v>0</v>
      </c>
      <c r="J225" s="188">
        <f t="shared" si="171"/>
        <v>0</v>
      </c>
      <c r="K225" s="188">
        <f t="shared" si="171"/>
        <v>0</v>
      </c>
      <c r="L225" s="188">
        <f t="shared" si="171"/>
        <v>0</v>
      </c>
      <c r="M225" s="188">
        <f t="shared" si="171"/>
        <v>0</v>
      </c>
      <c r="N225" s="188">
        <f t="shared" si="171"/>
        <v>0</v>
      </c>
      <c r="O225" s="188">
        <f t="shared" si="171"/>
        <v>0</v>
      </c>
      <c r="P225" s="188">
        <f t="shared" si="171"/>
        <v>0</v>
      </c>
      <c r="Q225" s="188">
        <f t="shared" si="171"/>
        <v>0</v>
      </c>
      <c r="R225" s="188">
        <f t="shared" si="171"/>
        <v>0</v>
      </c>
    </row>
    <row r="226" spans="1:90" hidden="1" x14ac:dyDescent="0.3">
      <c r="D226" s="182" t="str">
        <f t="shared" si="169"/>
        <v>Bepalen schoolgewicht</v>
      </c>
      <c r="G226" s="188">
        <f>ROUND(IF(G227&lt;(G222*0.8),G227,(0.8*G222)),0)</f>
        <v>0</v>
      </c>
      <c r="I226" s="188">
        <f>ROUND(IF(I227&lt;(I222*0.8),I227,(0.8*I222)),0)</f>
        <v>0</v>
      </c>
      <c r="J226" s="188">
        <f>ROUND(IF(J227&lt;(J222*0.8),J227,(0.8*J222)),0)</f>
        <v>0</v>
      </c>
      <c r="K226" s="188">
        <f t="shared" ref="K226:R226" si="172">ROUND(IF(K227&lt;(K222*0.8),K227,(0.8*K222)),0)</f>
        <v>0</v>
      </c>
      <c r="L226" s="188">
        <f t="shared" si="172"/>
        <v>0</v>
      </c>
      <c r="M226" s="188">
        <f t="shared" si="172"/>
        <v>0</v>
      </c>
      <c r="N226" s="188">
        <f t="shared" si="172"/>
        <v>0</v>
      </c>
      <c r="O226" s="188">
        <f t="shared" si="172"/>
        <v>0</v>
      </c>
      <c r="P226" s="188">
        <f t="shared" si="172"/>
        <v>0</v>
      </c>
      <c r="Q226" s="188">
        <f t="shared" si="172"/>
        <v>0</v>
      </c>
      <c r="R226" s="188">
        <f t="shared" si="172"/>
        <v>0</v>
      </c>
    </row>
    <row r="227" spans="1:90" hidden="1" x14ac:dyDescent="0.3">
      <c r="D227" s="182" t="str">
        <f t="shared" si="169"/>
        <v>Schoolgewicht</v>
      </c>
      <c r="G227" s="183">
        <f>IF((ROUND(IF(G225-(6%*G222)&lt;0,0,(G225-(6%*G222))),0))&lt;(K1044+K1053+K1062+K1076),(K1044+K1053+K1062+K1076),((ROUND(IF(G225-(6%*G222)&lt;0,0,(G225-(6%*G222))),0))))</f>
        <v>0</v>
      </c>
      <c r="I227" s="183">
        <f t="shared" ref="I227:R227" si="173">IF((ROUND(IF(I225-(6%*I222)&lt;0,0,(I225-(6%*I222))),0))&lt;(L1044+L1053+L1062+L1076),(L1044+L1053+L1062+L1076),((ROUND(IF(I225-(6%*I222)&lt;0,0,(I225-(6%*I222))),0))))</f>
        <v>0</v>
      </c>
      <c r="J227" s="183">
        <f t="shared" si="173"/>
        <v>0</v>
      </c>
      <c r="K227" s="183">
        <f t="shared" si="173"/>
        <v>0</v>
      </c>
      <c r="L227" s="183">
        <f t="shared" si="173"/>
        <v>0</v>
      </c>
      <c r="M227" s="183">
        <f t="shared" si="173"/>
        <v>0</v>
      </c>
      <c r="N227" s="183">
        <f t="shared" si="173"/>
        <v>0</v>
      </c>
      <c r="O227" s="183">
        <f t="shared" si="173"/>
        <v>0</v>
      </c>
      <c r="P227" s="183">
        <f t="shared" si="173"/>
        <v>0</v>
      </c>
      <c r="Q227" s="183">
        <f t="shared" si="173"/>
        <v>0</v>
      </c>
      <c r="R227" s="183">
        <f t="shared" si="173"/>
        <v>0</v>
      </c>
    </row>
    <row r="228" spans="1:90" thickBot="1" x14ac:dyDescent="0.35">
      <c r="B228" s="44"/>
      <c r="C228" s="44"/>
      <c r="D228" s="44"/>
      <c r="E228" s="44"/>
      <c r="F228" s="44"/>
      <c r="G228" s="44"/>
      <c r="H228" s="44"/>
      <c r="I228" s="44"/>
      <c r="J228" s="44"/>
      <c r="K228" s="44"/>
      <c r="L228" s="44"/>
      <c r="M228" s="44"/>
      <c r="N228" s="44"/>
      <c r="O228" s="44"/>
      <c r="P228" s="44"/>
      <c r="Q228" s="44"/>
      <c r="R228" s="44"/>
      <c r="S228" s="44"/>
    </row>
    <row r="229" spans="1:90" s="177" customFormat="1" ht="18.75" thickBot="1" x14ac:dyDescent="0.35">
      <c r="A229" s="185"/>
      <c r="B229" s="44"/>
      <c r="C229" s="195" t="str">
        <f>'Invulblad - Onderhoudskosten'!B31</f>
        <v>School 23</v>
      </c>
      <c r="D229" s="51" t="str">
        <f>D219</f>
        <v>Aantal leerlingen</v>
      </c>
      <c r="E229" s="51"/>
      <c r="F229" s="44"/>
      <c r="G229" s="194">
        <f>G219</f>
        <v>41548</v>
      </c>
      <c r="H229" s="44"/>
      <c r="I229" s="3">
        <f t="shared" ref="I229:R229" si="174">I219</f>
        <v>2015</v>
      </c>
      <c r="J229" s="3">
        <f t="shared" si="174"/>
        <v>2016</v>
      </c>
      <c r="K229" s="3">
        <f t="shared" si="174"/>
        <v>2017</v>
      </c>
      <c r="L229" s="3">
        <f t="shared" si="174"/>
        <v>2018</v>
      </c>
      <c r="M229" s="3">
        <f t="shared" si="174"/>
        <v>2019</v>
      </c>
      <c r="N229" s="3">
        <f t="shared" si="174"/>
        <v>2020</v>
      </c>
      <c r="O229" s="3">
        <f t="shared" si="174"/>
        <v>2021</v>
      </c>
      <c r="P229" s="3">
        <f t="shared" si="174"/>
        <v>2022</v>
      </c>
      <c r="Q229" s="3">
        <f t="shared" si="174"/>
        <v>2023</v>
      </c>
      <c r="R229" s="3">
        <f t="shared" si="174"/>
        <v>2024</v>
      </c>
      <c r="S229" s="44"/>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c r="AS229" s="185"/>
      <c r="AT229" s="185"/>
      <c r="AU229" s="185"/>
      <c r="AV229" s="185"/>
      <c r="AW229" s="185"/>
      <c r="AX229" s="185"/>
      <c r="AY229" s="185"/>
      <c r="AZ229" s="185"/>
      <c r="BA229" s="185"/>
      <c r="BB229" s="185"/>
      <c r="BC229" s="185"/>
      <c r="BD229" s="185"/>
      <c r="BE229" s="185"/>
      <c r="BF229" s="185"/>
      <c r="BG229" s="185"/>
      <c r="BH229" s="185"/>
      <c r="BI229" s="185"/>
      <c r="BJ229" s="185"/>
      <c r="BK229" s="185"/>
      <c r="BL229" s="185"/>
      <c r="BM229" s="185"/>
      <c r="BN229" s="185"/>
      <c r="BO229" s="185"/>
      <c r="BP229" s="185"/>
      <c r="BQ229" s="185"/>
      <c r="BR229" s="185"/>
      <c r="BS229" s="185"/>
      <c r="BT229" s="185"/>
      <c r="BU229" s="185"/>
      <c r="BV229" s="185"/>
      <c r="BW229" s="185"/>
      <c r="BX229" s="185"/>
      <c r="BY229" s="185"/>
      <c r="BZ229" s="185"/>
      <c r="CA229" s="185"/>
      <c r="CB229" s="185"/>
      <c r="CC229" s="185"/>
      <c r="CD229" s="185"/>
      <c r="CE229" s="185"/>
      <c r="CF229" s="185"/>
      <c r="CG229" s="185"/>
      <c r="CH229" s="185"/>
      <c r="CI229" s="185"/>
      <c r="CJ229" s="185"/>
      <c r="CK229" s="185"/>
      <c r="CL229" s="185"/>
    </row>
    <row r="230" spans="1:90" ht="15.75" x14ac:dyDescent="0.3">
      <c r="B230" s="44"/>
      <c r="C230" s="33"/>
      <c r="D230" s="33" t="str">
        <f>D220</f>
        <v>4-7 jaar</v>
      </c>
      <c r="E230" s="33"/>
      <c r="F230" s="44"/>
      <c r="G230" s="178"/>
      <c r="H230" s="44"/>
      <c r="I230" s="178"/>
      <c r="J230" s="178"/>
      <c r="K230" s="178"/>
      <c r="L230" s="178"/>
      <c r="M230" s="178"/>
      <c r="N230" s="178"/>
      <c r="O230" s="178"/>
      <c r="P230" s="178"/>
      <c r="Q230" s="178"/>
      <c r="R230" s="178"/>
      <c r="S230" s="44"/>
    </row>
    <row r="231" spans="1:90" ht="15.75" x14ac:dyDescent="0.3">
      <c r="B231" s="44"/>
      <c r="C231" s="33"/>
      <c r="D231" s="33" t="str">
        <f t="shared" ref="D231:D237" si="175">D221</f>
        <v>vanaf 8 jaar</v>
      </c>
      <c r="E231" s="33"/>
      <c r="F231" s="44"/>
      <c r="G231" s="178"/>
      <c r="H231" s="44"/>
      <c r="I231" s="178"/>
      <c r="J231" s="178"/>
      <c r="K231" s="178"/>
      <c r="L231" s="178"/>
      <c r="M231" s="178"/>
      <c r="N231" s="178"/>
      <c r="O231" s="178"/>
      <c r="P231" s="178"/>
      <c r="Q231" s="178"/>
      <c r="R231" s="178"/>
      <c r="S231" s="44"/>
    </row>
    <row r="232" spans="1:90" ht="15.75" x14ac:dyDescent="0.3">
      <c r="B232" s="44"/>
      <c r="C232" s="33"/>
      <c r="D232" s="51" t="str">
        <f t="shared" si="175"/>
        <v xml:space="preserve">totaal </v>
      </c>
      <c r="E232" s="51"/>
      <c r="F232" s="44"/>
      <c r="G232" s="52">
        <f>G231+G230</f>
        <v>0</v>
      </c>
      <c r="H232" s="44"/>
      <c r="I232" s="52">
        <f t="shared" ref="I232:R232" si="176">I231+I230</f>
        <v>0</v>
      </c>
      <c r="J232" s="52">
        <f t="shared" si="176"/>
        <v>0</v>
      </c>
      <c r="K232" s="52">
        <f t="shared" si="176"/>
        <v>0</v>
      </c>
      <c r="L232" s="52">
        <f t="shared" si="176"/>
        <v>0</v>
      </c>
      <c r="M232" s="52">
        <f t="shared" si="176"/>
        <v>0</v>
      </c>
      <c r="N232" s="52">
        <f t="shared" si="176"/>
        <v>0</v>
      </c>
      <c r="O232" s="52">
        <f t="shared" si="176"/>
        <v>0</v>
      </c>
      <c r="P232" s="52">
        <f t="shared" si="176"/>
        <v>0</v>
      </c>
      <c r="Q232" s="52">
        <f t="shared" si="176"/>
        <v>0</v>
      </c>
      <c r="R232" s="52">
        <f t="shared" si="176"/>
        <v>0</v>
      </c>
      <c r="S232" s="44"/>
    </row>
    <row r="233" spans="1:90" ht="15.75" x14ac:dyDescent="0.3">
      <c r="B233" s="44"/>
      <c r="C233" s="33"/>
      <c r="D233" s="56" t="str">
        <f t="shared" si="175"/>
        <v>waarvan gewichtsleerling: 0,30</v>
      </c>
      <c r="E233" s="56"/>
      <c r="F233" s="44"/>
      <c r="G233" s="178"/>
      <c r="H233" s="44"/>
      <c r="I233" s="178"/>
      <c r="J233" s="178"/>
      <c r="K233" s="178"/>
      <c r="L233" s="178"/>
      <c r="M233" s="178"/>
      <c r="N233" s="178"/>
      <c r="O233" s="178"/>
      <c r="P233" s="178"/>
      <c r="Q233" s="178"/>
      <c r="R233" s="178"/>
      <c r="S233" s="44"/>
    </row>
    <row r="234" spans="1:90" ht="15.75" x14ac:dyDescent="0.3">
      <c r="B234" s="44"/>
      <c r="C234" s="33"/>
      <c r="D234" s="56" t="str">
        <f t="shared" si="175"/>
        <v>waarvan gewichtsleerling: 1,20</v>
      </c>
      <c r="E234" s="56"/>
      <c r="F234" s="44"/>
      <c r="G234" s="178"/>
      <c r="H234" s="44"/>
      <c r="I234" s="178"/>
      <c r="J234" s="178"/>
      <c r="K234" s="178"/>
      <c r="L234" s="178"/>
      <c r="M234" s="178"/>
      <c r="N234" s="178"/>
      <c r="O234" s="178"/>
      <c r="P234" s="178"/>
      <c r="Q234" s="178"/>
      <c r="R234" s="178"/>
      <c r="S234" s="44"/>
    </row>
    <row r="235" spans="1:90" hidden="1" x14ac:dyDescent="0.3">
      <c r="D235" s="182" t="str">
        <f t="shared" si="175"/>
        <v>gewichtenregeling</v>
      </c>
      <c r="G235" s="188">
        <f>(G233*0.3)+(G234*1.2)</f>
        <v>0</v>
      </c>
      <c r="I235" s="188">
        <f t="shared" ref="I235:R235" si="177">(I233*0.3)+(I234*1.2)</f>
        <v>0</v>
      </c>
      <c r="J235" s="188">
        <f t="shared" si="177"/>
        <v>0</v>
      </c>
      <c r="K235" s="188">
        <f t="shared" si="177"/>
        <v>0</v>
      </c>
      <c r="L235" s="188">
        <f t="shared" si="177"/>
        <v>0</v>
      </c>
      <c r="M235" s="188">
        <f t="shared" si="177"/>
        <v>0</v>
      </c>
      <c r="N235" s="188">
        <f t="shared" si="177"/>
        <v>0</v>
      </c>
      <c r="O235" s="188">
        <f t="shared" si="177"/>
        <v>0</v>
      </c>
      <c r="P235" s="188">
        <f t="shared" si="177"/>
        <v>0</v>
      </c>
      <c r="Q235" s="188">
        <f t="shared" si="177"/>
        <v>0</v>
      </c>
      <c r="R235" s="188">
        <f t="shared" si="177"/>
        <v>0</v>
      </c>
    </row>
    <row r="236" spans="1:90" hidden="1" x14ac:dyDescent="0.3">
      <c r="D236" s="182" t="str">
        <f t="shared" si="175"/>
        <v>Bepalen schoolgewicht</v>
      </c>
      <c r="G236" s="188">
        <f>ROUND(IF(G237&lt;(G232*0.8),G237,(0.8*G232)),0)</f>
        <v>0</v>
      </c>
      <c r="I236" s="188">
        <f>ROUND(IF(I237&lt;(I232*0.8),I237,(0.8*I232)),0)</f>
        <v>0</v>
      </c>
      <c r="J236" s="188">
        <f>ROUND(IF(J237&lt;(J232*0.8),J237,(0.8*J232)),0)</f>
        <v>0</v>
      </c>
      <c r="K236" s="188">
        <f t="shared" ref="K236:R236" si="178">ROUND(IF(K237&lt;(K232*0.8),K237,(0.8*K232)),0)</f>
        <v>0</v>
      </c>
      <c r="L236" s="188">
        <f t="shared" si="178"/>
        <v>0</v>
      </c>
      <c r="M236" s="188">
        <f t="shared" si="178"/>
        <v>0</v>
      </c>
      <c r="N236" s="188">
        <f t="shared" si="178"/>
        <v>0</v>
      </c>
      <c r="O236" s="188">
        <f t="shared" si="178"/>
        <v>0</v>
      </c>
      <c r="P236" s="188">
        <f t="shared" si="178"/>
        <v>0</v>
      </c>
      <c r="Q236" s="188">
        <f t="shared" si="178"/>
        <v>0</v>
      </c>
      <c r="R236" s="188">
        <f t="shared" si="178"/>
        <v>0</v>
      </c>
    </row>
    <row r="237" spans="1:90" hidden="1" x14ac:dyDescent="0.3">
      <c r="D237" s="182" t="str">
        <f t="shared" si="175"/>
        <v>Schoolgewicht</v>
      </c>
      <c r="G237" s="183">
        <f>IF((ROUND(IF(G235-(6%*G232)&lt;0,0,(G235-(6%*G232))),0))&lt;(K1054+K1063+K1072+K1086),(K1054+K1063+K1072+K1086),((ROUND(IF(G235-(6%*G232)&lt;0,0,(G235-(6%*G232))),0))))</f>
        <v>0</v>
      </c>
      <c r="I237" s="183">
        <f t="shared" ref="I237:R237" si="179">IF((ROUND(IF(I235-(6%*I232)&lt;0,0,(I235-(6%*I232))),0))&lt;(L1054+L1063+L1072+L1086),(L1054+L1063+L1072+L1086),((ROUND(IF(I235-(6%*I232)&lt;0,0,(I235-(6%*I232))),0))))</f>
        <v>0</v>
      </c>
      <c r="J237" s="183">
        <f t="shared" si="179"/>
        <v>0</v>
      </c>
      <c r="K237" s="183">
        <f t="shared" si="179"/>
        <v>0</v>
      </c>
      <c r="L237" s="183">
        <f t="shared" si="179"/>
        <v>0</v>
      </c>
      <c r="M237" s="183">
        <f t="shared" si="179"/>
        <v>0</v>
      </c>
      <c r="N237" s="183">
        <f t="shared" si="179"/>
        <v>0</v>
      </c>
      <c r="O237" s="183">
        <f t="shared" si="179"/>
        <v>0</v>
      </c>
      <c r="P237" s="183">
        <f t="shared" si="179"/>
        <v>0</v>
      </c>
      <c r="Q237" s="183">
        <f t="shared" si="179"/>
        <v>0</v>
      </c>
      <c r="R237" s="183">
        <f t="shared" si="179"/>
        <v>0</v>
      </c>
    </row>
    <row r="238" spans="1:90" thickBot="1" x14ac:dyDescent="0.35">
      <c r="B238" s="44"/>
      <c r="C238" s="44"/>
      <c r="D238" s="44"/>
      <c r="E238" s="44"/>
      <c r="F238" s="44"/>
      <c r="G238" s="44"/>
      <c r="H238" s="44"/>
      <c r="I238" s="44"/>
      <c r="J238" s="44"/>
      <c r="K238" s="44"/>
      <c r="L238" s="44"/>
      <c r="M238" s="44"/>
      <c r="N238" s="44"/>
      <c r="O238" s="44"/>
      <c r="P238" s="44"/>
      <c r="Q238" s="44"/>
      <c r="R238" s="44"/>
      <c r="S238" s="44"/>
    </row>
    <row r="239" spans="1:90" s="177" customFormat="1" ht="18.75" thickBot="1" x14ac:dyDescent="0.35">
      <c r="A239" s="185"/>
      <c r="B239" s="44"/>
      <c r="C239" s="195" t="str">
        <f>'Invulblad - Onderhoudskosten'!B32</f>
        <v>School 24</v>
      </c>
      <c r="D239" s="51" t="str">
        <f t="shared" ref="D239:D247" si="180">D229</f>
        <v>Aantal leerlingen</v>
      </c>
      <c r="E239" s="51"/>
      <c r="F239" s="44"/>
      <c r="G239" s="194">
        <f t="shared" ref="G239:R239" si="181">G229</f>
        <v>41548</v>
      </c>
      <c r="H239" s="44"/>
      <c r="I239" s="3">
        <f t="shared" si="181"/>
        <v>2015</v>
      </c>
      <c r="J239" s="3">
        <f t="shared" si="181"/>
        <v>2016</v>
      </c>
      <c r="K239" s="3">
        <f t="shared" si="181"/>
        <v>2017</v>
      </c>
      <c r="L239" s="3">
        <f t="shared" si="181"/>
        <v>2018</v>
      </c>
      <c r="M239" s="3">
        <f t="shared" si="181"/>
        <v>2019</v>
      </c>
      <c r="N239" s="3">
        <f t="shared" si="181"/>
        <v>2020</v>
      </c>
      <c r="O239" s="3">
        <f t="shared" si="181"/>
        <v>2021</v>
      </c>
      <c r="P239" s="3">
        <f t="shared" si="181"/>
        <v>2022</v>
      </c>
      <c r="Q239" s="3">
        <f t="shared" si="181"/>
        <v>2023</v>
      </c>
      <c r="R239" s="3">
        <f t="shared" si="181"/>
        <v>2024</v>
      </c>
      <c r="S239" s="44"/>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c r="AS239" s="185"/>
      <c r="AT239" s="185"/>
      <c r="AU239" s="185"/>
      <c r="AV239" s="185"/>
      <c r="AW239" s="185"/>
      <c r="AX239" s="185"/>
      <c r="AY239" s="185"/>
      <c r="AZ239" s="185"/>
      <c r="BA239" s="185"/>
      <c r="BB239" s="185"/>
      <c r="BC239" s="185"/>
      <c r="BD239" s="185"/>
      <c r="BE239" s="185"/>
      <c r="BF239" s="185"/>
      <c r="BG239" s="185"/>
      <c r="BH239" s="185"/>
      <c r="BI239" s="185"/>
      <c r="BJ239" s="185"/>
      <c r="BK239" s="185"/>
      <c r="BL239" s="185"/>
      <c r="BM239" s="185"/>
      <c r="BN239" s="185"/>
      <c r="BO239" s="185"/>
      <c r="BP239" s="185"/>
      <c r="BQ239" s="185"/>
      <c r="BR239" s="185"/>
      <c r="BS239" s="185"/>
      <c r="BT239" s="185"/>
      <c r="BU239" s="185"/>
      <c r="BV239" s="185"/>
      <c r="BW239" s="185"/>
      <c r="BX239" s="185"/>
      <c r="BY239" s="185"/>
      <c r="BZ239" s="185"/>
      <c r="CA239" s="185"/>
      <c r="CB239" s="185"/>
      <c r="CC239" s="185"/>
      <c r="CD239" s="185"/>
      <c r="CE239" s="185"/>
      <c r="CF239" s="185"/>
      <c r="CG239" s="185"/>
      <c r="CH239" s="185"/>
      <c r="CI239" s="185"/>
      <c r="CJ239" s="185"/>
      <c r="CK239" s="185"/>
      <c r="CL239" s="185"/>
    </row>
    <row r="240" spans="1:90" ht="15.75" x14ac:dyDescent="0.3">
      <c r="B240" s="44"/>
      <c r="C240" s="33"/>
      <c r="D240" s="33" t="str">
        <f t="shared" si="180"/>
        <v>4-7 jaar</v>
      </c>
      <c r="E240" s="33"/>
      <c r="F240" s="44"/>
      <c r="G240" s="178"/>
      <c r="H240" s="44"/>
      <c r="I240" s="178"/>
      <c r="J240" s="178"/>
      <c r="K240" s="178"/>
      <c r="L240" s="178"/>
      <c r="M240" s="178"/>
      <c r="N240" s="178"/>
      <c r="O240" s="178"/>
      <c r="P240" s="178"/>
      <c r="Q240" s="178"/>
      <c r="R240" s="178"/>
      <c r="S240" s="44"/>
    </row>
    <row r="241" spans="1:90" ht="15.75" x14ac:dyDescent="0.3">
      <c r="B241" s="44"/>
      <c r="C241" s="33"/>
      <c r="D241" s="33" t="str">
        <f t="shared" si="180"/>
        <v>vanaf 8 jaar</v>
      </c>
      <c r="E241" s="33"/>
      <c r="F241" s="44"/>
      <c r="G241" s="178"/>
      <c r="H241" s="44"/>
      <c r="I241" s="178"/>
      <c r="J241" s="178"/>
      <c r="K241" s="178"/>
      <c r="L241" s="178"/>
      <c r="M241" s="178"/>
      <c r="N241" s="178"/>
      <c r="O241" s="178"/>
      <c r="P241" s="178"/>
      <c r="Q241" s="178"/>
      <c r="R241" s="178"/>
      <c r="S241" s="44"/>
    </row>
    <row r="242" spans="1:90" ht="15.75" x14ac:dyDescent="0.3">
      <c r="B242" s="44"/>
      <c r="C242" s="33"/>
      <c r="D242" s="51" t="str">
        <f t="shared" si="180"/>
        <v xml:space="preserve">totaal </v>
      </c>
      <c r="E242" s="51"/>
      <c r="F242" s="44"/>
      <c r="G242" s="52">
        <f>G241+G240</f>
        <v>0</v>
      </c>
      <c r="H242" s="44"/>
      <c r="I242" s="52">
        <f t="shared" ref="I242:R242" si="182">I241+I240</f>
        <v>0</v>
      </c>
      <c r="J242" s="52">
        <f t="shared" si="182"/>
        <v>0</v>
      </c>
      <c r="K242" s="52">
        <f t="shared" si="182"/>
        <v>0</v>
      </c>
      <c r="L242" s="52">
        <f t="shared" si="182"/>
        <v>0</v>
      </c>
      <c r="M242" s="52">
        <f t="shared" si="182"/>
        <v>0</v>
      </c>
      <c r="N242" s="52">
        <f t="shared" si="182"/>
        <v>0</v>
      </c>
      <c r="O242" s="52">
        <f t="shared" si="182"/>
        <v>0</v>
      </c>
      <c r="P242" s="52">
        <f t="shared" si="182"/>
        <v>0</v>
      </c>
      <c r="Q242" s="52">
        <f t="shared" si="182"/>
        <v>0</v>
      </c>
      <c r="R242" s="52">
        <f t="shared" si="182"/>
        <v>0</v>
      </c>
      <c r="S242" s="44"/>
    </row>
    <row r="243" spans="1:90" ht="15.75" x14ac:dyDescent="0.3">
      <c r="B243" s="44"/>
      <c r="C243" s="33"/>
      <c r="D243" s="56" t="str">
        <f t="shared" si="180"/>
        <v>waarvan gewichtsleerling: 0,30</v>
      </c>
      <c r="E243" s="56"/>
      <c r="F243" s="44"/>
      <c r="G243" s="178"/>
      <c r="H243" s="44"/>
      <c r="I243" s="178"/>
      <c r="J243" s="178"/>
      <c r="K243" s="178"/>
      <c r="L243" s="178"/>
      <c r="M243" s="178"/>
      <c r="N243" s="178"/>
      <c r="O243" s="178"/>
      <c r="P243" s="178"/>
      <c r="Q243" s="178"/>
      <c r="R243" s="178"/>
      <c r="S243" s="44"/>
    </row>
    <row r="244" spans="1:90" ht="15.75" x14ac:dyDescent="0.3">
      <c r="B244" s="44"/>
      <c r="C244" s="33"/>
      <c r="D244" s="56" t="str">
        <f t="shared" si="180"/>
        <v>waarvan gewichtsleerling: 1,20</v>
      </c>
      <c r="E244" s="56"/>
      <c r="F244" s="44"/>
      <c r="G244" s="178"/>
      <c r="H244" s="44"/>
      <c r="I244" s="178"/>
      <c r="J244" s="178"/>
      <c r="K244" s="178"/>
      <c r="L244" s="178"/>
      <c r="M244" s="178"/>
      <c r="N244" s="178"/>
      <c r="O244" s="178"/>
      <c r="P244" s="178"/>
      <c r="Q244" s="178"/>
      <c r="R244" s="178"/>
      <c r="S244" s="44"/>
    </row>
    <row r="245" spans="1:90" hidden="1" x14ac:dyDescent="0.3">
      <c r="D245" s="182" t="str">
        <f t="shared" si="180"/>
        <v>gewichtenregeling</v>
      </c>
      <c r="G245" s="188">
        <f>(G243*0.3)+(G244*1.2)</f>
        <v>0</v>
      </c>
      <c r="I245" s="188">
        <f t="shared" ref="I245:R245" si="183">(I243*0.3)+(I244*1.2)</f>
        <v>0</v>
      </c>
      <c r="J245" s="188">
        <f t="shared" si="183"/>
        <v>0</v>
      </c>
      <c r="K245" s="188">
        <f t="shared" si="183"/>
        <v>0</v>
      </c>
      <c r="L245" s="188">
        <f t="shared" si="183"/>
        <v>0</v>
      </c>
      <c r="M245" s="188">
        <f t="shared" si="183"/>
        <v>0</v>
      </c>
      <c r="N245" s="188">
        <f t="shared" si="183"/>
        <v>0</v>
      </c>
      <c r="O245" s="188">
        <f t="shared" si="183"/>
        <v>0</v>
      </c>
      <c r="P245" s="188">
        <f t="shared" si="183"/>
        <v>0</v>
      </c>
      <c r="Q245" s="188">
        <f t="shared" si="183"/>
        <v>0</v>
      </c>
      <c r="R245" s="188">
        <f t="shared" si="183"/>
        <v>0</v>
      </c>
    </row>
    <row r="246" spans="1:90" hidden="1" x14ac:dyDescent="0.3">
      <c r="D246" s="182" t="str">
        <f t="shared" si="180"/>
        <v>Bepalen schoolgewicht</v>
      </c>
      <c r="G246" s="188">
        <f>ROUND(IF(G247&lt;(G242*0.8),G247,(0.8*G242)),0)</f>
        <v>0</v>
      </c>
      <c r="I246" s="188">
        <f>ROUND(IF(I247&lt;(I242*0.8),I247,(0.8*I242)),0)</f>
        <v>0</v>
      </c>
      <c r="J246" s="188">
        <f>ROUND(IF(J247&lt;(J242*0.8),J247,(0.8*J242)),0)</f>
        <v>0</v>
      </c>
      <c r="K246" s="188">
        <f t="shared" ref="K246:R246" si="184">ROUND(IF(K247&lt;(K242*0.8),K247,(0.8*K242)),0)</f>
        <v>0</v>
      </c>
      <c r="L246" s="188">
        <f t="shared" si="184"/>
        <v>0</v>
      </c>
      <c r="M246" s="188">
        <f t="shared" si="184"/>
        <v>0</v>
      </c>
      <c r="N246" s="188">
        <f t="shared" si="184"/>
        <v>0</v>
      </c>
      <c r="O246" s="188">
        <f t="shared" si="184"/>
        <v>0</v>
      </c>
      <c r="P246" s="188">
        <f t="shared" si="184"/>
        <v>0</v>
      </c>
      <c r="Q246" s="188">
        <f t="shared" si="184"/>
        <v>0</v>
      </c>
      <c r="R246" s="188">
        <f t="shared" si="184"/>
        <v>0</v>
      </c>
    </row>
    <row r="247" spans="1:90" hidden="1" x14ac:dyDescent="0.3">
      <c r="D247" s="182" t="str">
        <f t="shared" si="180"/>
        <v>Schoolgewicht</v>
      </c>
      <c r="G247" s="183">
        <f>IF((ROUND(IF(G245-(6%*G242)&lt;0,0,(G245-(6%*G242))),0))&lt;(K1065+K1074+K1083+K1097),(K1065+K1074+K1083+K1097),((ROUND(IF(G245-(6%*G242)&lt;0,0,(G245-(6%*G242))),0))))</f>
        <v>0</v>
      </c>
      <c r="I247" s="183">
        <f t="shared" ref="I247:R247" si="185">IF((ROUND(IF(I245-(6%*I242)&lt;0,0,(I245-(6%*I242))),0))&lt;(L1065+L1074+L1083+L1097),(L1065+L1074+L1083+L1097),((ROUND(IF(I245-(6%*I242)&lt;0,0,(I245-(6%*I242))),0))))</f>
        <v>0</v>
      </c>
      <c r="J247" s="183">
        <f t="shared" si="185"/>
        <v>0</v>
      </c>
      <c r="K247" s="183">
        <f t="shared" si="185"/>
        <v>0</v>
      </c>
      <c r="L247" s="183">
        <f t="shared" si="185"/>
        <v>0</v>
      </c>
      <c r="M247" s="183">
        <f t="shared" si="185"/>
        <v>0</v>
      </c>
      <c r="N247" s="183">
        <f t="shared" si="185"/>
        <v>0</v>
      </c>
      <c r="O247" s="183">
        <f t="shared" si="185"/>
        <v>0</v>
      </c>
      <c r="P247" s="183">
        <f t="shared" si="185"/>
        <v>0</v>
      </c>
      <c r="Q247" s="183">
        <f t="shared" si="185"/>
        <v>0</v>
      </c>
      <c r="R247" s="183">
        <f t="shared" si="185"/>
        <v>0</v>
      </c>
    </row>
    <row r="248" spans="1:90" thickBot="1" x14ac:dyDescent="0.35">
      <c r="B248" s="44"/>
      <c r="C248" s="44"/>
      <c r="D248" s="44"/>
      <c r="E248" s="44"/>
      <c r="F248" s="44"/>
      <c r="G248" s="44"/>
      <c r="H248" s="44"/>
      <c r="I248" s="44"/>
      <c r="J248" s="44"/>
      <c r="K248" s="44"/>
      <c r="L248" s="44"/>
      <c r="M248" s="44"/>
      <c r="N248" s="44"/>
      <c r="O248" s="44"/>
      <c r="P248" s="44"/>
      <c r="Q248" s="44"/>
      <c r="R248" s="44"/>
      <c r="S248" s="44"/>
    </row>
    <row r="249" spans="1:90" s="177" customFormat="1" ht="18.75" thickBot="1" x14ac:dyDescent="0.35">
      <c r="A249" s="185"/>
      <c r="B249" s="44"/>
      <c r="C249" s="195" t="str">
        <f>'Invulblad - Onderhoudskosten'!B33</f>
        <v>School 25</v>
      </c>
      <c r="D249" s="51" t="str">
        <f>D239</f>
        <v>Aantal leerlingen</v>
      </c>
      <c r="E249" s="51"/>
      <c r="F249" s="44"/>
      <c r="G249" s="194">
        <f>G239</f>
        <v>41548</v>
      </c>
      <c r="H249" s="44"/>
      <c r="I249" s="3">
        <f t="shared" ref="I249:R249" si="186">I239</f>
        <v>2015</v>
      </c>
      <c r="J249" s="3">
        <f t="shared" si="186"/>
        <v>2016</v>
      </c>
      <c r="K249" s="3">
        <f t="shared" si="186"/>
        <v>2017</v>
      </c>
      <c r="L249" s="3">
        <f t="shared" si="186"/>
        <v>2018</v>
      </c>
      <c r="M249" s="3">
        <f t="shared" si="186"/>
        <v>2019</v>
      </c>
      <c r="N249" s="3">
        <f t="shared" si="186"/>
        <v>2020</v>
      </c>
      <c r="O249" s="3">
        <f t="shared" si="186"/>
        <v>2021</v>
      </c>
      <c r="P249" s="3">
        <f t="shared" si="186"/>
        <v>2022</v>
      </c>
      <c r="Q249" s="3">
        <f t="shared" si="186"/>
        <v>2023</v>
      </c>
      <c r="R249" s="3">
        <f t="shared" si="186"/>
        <v>2024</v>
      </c>
      <c r="S249" s="44"/>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c r="AS249" s="185"/>
      <c r="AT249" s="185"/>
      <c r="AU249" s="185"/>
      <c r="AV249" s="185"/>
      <c r="AW249" s="185"/>
      <c r="AX249" s="185"/>
      <c r="AY249" s="185"/>
      <c r="AZ249" s="185"/>
      <c r="BA249" s="185"/>
      <c r="BB249" s="185"/>
      <c r="BC249" s="185"/>
      <c r="BD249" s="185"/>
      <c r="BE249" s="185"/>
      <c r="BF249" s="185"/>
      <c r="BG249" s="185"/>
      <c r="BH249" s="185"/>
      <c r="BI249" s="185"/>
      <c r="BJ249" s="185"/>
      <c r="BK249" s="185"/>
      <c r="BL249" s="185"/>
      <c r="BM249" s="185"/>
      <c r="BN249" s="185"/>
      <c r="BO249" s="185"/>
      <c r="BP249" s="185"/>
      <c r="BQ249" s="185"/>
      <c r="BR249" s="185"/>
      <c r="BS249" s="185"/>
      <c r="BT249" s="185"/>
      <c r="BU249" s="185"/>
      <c r="BV249" s="185"/>
      <c r="BW249" s="185"/>
      <c r="BX249" s="185"/>
      <c r="BY249" s="185"/>
      <c r="BZ249" s="185"/>
      <c r="CA249" s="185"/>
      <c r="CB249" s="185"/>
      <c r="CC249" s="185"/>
      <c r="CD249" s="185"/>
      <c r="CE249" s="185"/>
      <c r="CF249" s="185"/>
      <c r="CG249" s="185"/>
      <c r="CH249" s="185"/>
      <c r="CI249" s="185"/>
      <c r="CJ249" s="185"/>
      <c r="CK249" s="185"/>
      <c r="CL249" s="185"/>
    </row>
    <row r="250" spans="1:90" ht="15.75" x14ac:dyDescent="0.3">
      <c r="B250" s="44"/>
      <c r="C250" s="33"/>
      <c r="D250" s="33" t="str">
        <f>D240</f>
        <v>4-7 jaar</v>
      </c>
      <c r="E250" s="33"/>
      <c r="F250" s="44"/>
      <c r="G250" s="178"/>
      <c r="H250" s="44"/>
      <c r="I250" s="178"/>
      <c r="J250" s="178"/>
      <c r="K250" s="178"/>
      <c r="L250" s="178"/>
      <c r="M250" s="178"/>
      <c r="N250" s="178"/>
      <c r="O250" s="178"/>
      <c r="P250" s="178"/>
      <c r="Q250" s="178"/>
      <c r="R250" s="178"/>
      <c r="S250" s="44"/>
    </row>
    <row r="251" spans="1:90" ht="15.75" x14ac:dyDescent="0.3">
      <c r="B251" s="44"/>
      <c r="C251" s="33"/>
      <c r="D251" s="33" t="str">
        <f t="shared" ref="D251:D257" si="187">D241</f>
        <v>vanaf 8 jaar</v>
      </c>
      <c r="E251" s="33"/>
      <c r="F251" s="44"/>
      <c r="G251" s="178"/>
      <c r="H251" s="44"/>
      <c r="I251" s="178"/>
      <c r="J251" s="178"/>
      <c r="K251" s="178"/>
      <c r="L251" s="178"/>
      <c r="M251" s="178"/>
      <c r="N251" s="178"/>
      <c r="O251" s="178"/>
      <c r="P251" s="178"/>
      <c r="Q251" s="178"/>
      <c r="R251" s="178"/>
      <c r="S251" s="44"/>
    </row>
    <row r="252" spans="1:90" ht="15.75" x14ac:dyDescent="0.3">
      <c r="B252" s="44"/>
      <c r="C252" s="33"/>
      <c r="D252" s="51" t="str">
        <f t="shared" si="187"/>
        <v xml:space="preserve">totaal </v>
      </c>
      <c r="E252" s="51"/>
      <c r="F252" s="44"/>
      <c r="G252" s="52">
        <f>G251+G250</f>
        <v>0</v>
      </c>
      <c r="H252" s="44"/>
      <c r="I252" s="52">
        <f t="shared" ref="I252:R252" si="188">I251+I250</f>
        <v>0</v>
      </c>
      <c r="J252" s="52">
        <f t="shared" si="188"/>
        <v>0</v>
      </c>
      <c r="K252" s="52">
        <f t="shared" si="188"/>
        <v>0</v>
      </c>
      <c r="L252" s="52">
        <f t="shared" si="188"/>
        <v>0</v>
      </c>
      <c r="M252" s="52">
        <f t="shared" si="188"/>
        <v>0</v>
      </c>
      <c r="N252" s="52">
        <f t="shared" si="188"/>
        <v>0</v>
      </c>
      <c r="O252" s="52">
        <f t="shared" si="188"/>
        <v>0</v>
      </c>
      <c r="P252" s="52">
        <f t="shared" si="188"/>
        <v>0</v>
      </c>
      <c r="Q252" s="52">
        <f t="shared" si="188"/>
        <v>0</v>
      </c>
      <c r="R252" s="52">
        <f t="shared" si="188"/>
        <v>0</v>
      </c>
      <c r="S252" s="44"/>
    </row>
    <row r="253" spans="1:90" ht="15.75" x14ac:dyDescent="0.3">
      <c r="B253" s="44"/>
      <c r="C253" s="33"/>
      <c r="D253" s="56" t="str">
        <f t="shared" si="187"/>
        <v>waarvan gewichtsleerling: 0,30</v>
      </c>
      <c r="E253" s="56"/>
      <c r="F253" s="44"/>
      <c r="G253" s="178"/>
      <c r="H253" s="44"/>
      <c r="I253" s="178"/>
      <c r="J253" s="178"/>
      <c r="K253" s="178"/>
      <c r="L253" s="178"/>
      <c r="M253" s="178"/>
      <c r="N253" s="178"/>
      <c r="O253" s="178"/>
      <c r="P253" s="178"/>
      <c r="Q253" s="178"/>
      <c r="R253" s="178"/>
      <c r="S253" s="44"/>
    </row>
    <row r="254" spans="1:90" ht="15.75" x14ac:dyDescent="0.3">
      <c r="B254" s="44"/>
      <c r="C254" s="33"/>
      <c r="D254" s="56" t="str">
        <f t="shared" si="187"/>
        <v>waarvan gewichtsleerling: 1,20</v>
      </c>
      <c r="E254" s="56"/>
      <c r="F254" s="44"/>
      <c r="G254" s="178"/>
      <c r="H254" s="44"/>
      <c r="I254" s="178"/>
      <c r="J254" s="178"/>
      <c r="K254" s="178"/>
      <c r="L254" s="178"/>
      <c r="M254" s="178"/>
      <c r="N254" s="178"/>
      <c r="O254" s="178"/>
      <c r="P254" s="178"/>
      <c r="Q254" s="178"/>
      <c r="R254" s="178"/>
      <c r="S254" s="44"/>
    </row>
    <row r="255" spans="1:90" hidden="1" x14ac:dyDescent="0.3">
      <c r="D255" s="182" t="str">
        <f t="shared" si="187"/>
        <v>gewichtenregeling</v>
      </c>
      <c r="G255" s="188">
        <f>(G253*0.3)+(G254*1.2)</f>
        <v>0</v>
      </c>
      <c r="I255" s="188">
        <f t="shared" ref="I255:R255" si="189">(I253*0.3)+(I254*1.2)</f>
        <v>0</v>
      </c>
      <c r="J255" s="188">
        <f t="shared" si="189"/>
        <v>0</v>
      </c>
      <c r="K255" s="188">
        <f t="shared" si="189"/>
        <v>0</v>
      </c>
      <c r="L255" s="188">
        <f t="shared" si="189"/>
        <v>0</v>
      </c>
      <c r="M255" s="188">
        <f t="shared" si="189"/>
        <v>0</v>
      </c>
      <c r="N255" s="188">
        <f t="shared" si="189"/>
        <v>0</v>
      </c>
      <c r="O255" s="188">
        <f t="shared" si="189"/>
        <v>0</v>
      </c>
      <c r="P255" s="188">
        <f t="shared" si="189"/>
        <v>0</v>
      </c>
      <c r="Q255" s="188">
        <f t="shared" si="189"/>
        <v>0</v>
      </c>
      <c r="R255" s="188">
        <f t="shared" si="189"/>
        <v>0</v>
      </c>
    </row>
    <row r="256" spans="1:90" hidden="1" x14ac:dyDescent="0.3">
      <c r="D256" s="182" t="str">
        <f t="shared" si="187"/>
        <v>Bepalen schoolgewicht</v>
      </c>
      <c r="G256" s="188">
        <f>ROUND(IF(G257&lt;(G252*0.8),G257,(0.8*G252)),0)</f>
        <v>0</v>
      </c>
      <c r="I256" s="188">
        <f>ROUND(IF(I257&lt;(I252*0.8),I257,(0.8*I252)),0)</f>
        <v>0</v>
      </c>
      <c r="J256" s="188">
        <f>ROUND(IF(J257&lt;(J252*0.8),J257,(0.8*J252)),0)</f>
        <v>0</v>
      </c>
      <c r="K256" s="188">
        <f t="shared" ref="K256:R256" si="190">ROUND(IF(K257&lt;(K252*0.8),K257,(0.8*K252)),0)</f>
        <v>0</v>
      </c>
      <c r="L256" s="188">
        <f t="shared" si="190"/>
        <v>0</v>
      </c>
      <c r="M256" s="188">
        <f t="shared" si="190"/>
        <v>0</v>
      </c>
      <c r="N256" s="188">
        <f t="shared" si="190"/>
        <v>0</v>
      </c>
      <c r="O256" s="188">
        <f t="shared" si="190"/>
        <v>0</v>
      </c>
      <c r="P256" s="188">
        <f t="shared" si="190"/>
        <v>0</v>
      </c>
      <c r="Q256" s="188">
        <f t="shared" si="190"/>
        <v>0</v>
      </c>
      <c r="R256" s="188">
        <f t="shared" si="190"/>
        <v>0</v>
      </c>
    </row>
    <row r="257" spans="1:90" hidden="1" x14ac:dyDescent="0.3">
      <c r="D257" s="182" t="str">
        <f t="shared" si="187"/>
        <v>Schoolgewicht</v>
      </c>
      <c r="G257" s="183">
        <f>IF((ROUND(IF(G255-(6%*G252)&lt;0,0,(G255-(6%*G252))),0))&lt;(K1075+K1084+K1093+K1107),(K1075+K1084+K1093+K1107),((ROUND(IF(G255-(6%*G252)&lt;0,0,(G255-(6%*G252))),0))))</f>
        <v>0</v>
      </c>
      <c r="I257" s="183">
        <f t="shared" ref="I257:R257" si="191">IF((ROUND(IF(I255-(6%*I252)&lt;0,0,(I255-(6%*I252))),0))&lt;(L1075+L1084+L1093+L1107),(L1075+L1084+L1093+L1107),((ROUND(IF(I255-(6%*I252)&lt;0,0,(I255-(6%*I252))),0))))</f>
        <v>0</v>
      </c>
      <c r="J257" s="183">
        <f t="shared" si="191"/>
        <v>0</v>
      </c>
      <c r="K257" s="183">
        <f t="shared" si="191"/>
        <v>0</v>
      </c>
      <c r="L257" s="183">
        <f t="shared" si="191"/>
        <v>0</v>
      </c>
      <c r="M257" s="183">
        <f t="shared" si="191"/>
        <v>0</v>
      </c>
      <c r="N257" s="183">
        <f t="shared" si="191"/>
        <v>0</v>
      </c>
      <c r="O257" s="183">
        <f t="shared" si="191"/>
        <v>0</v>
      </c>
      <c r="P257" s="183">
        <f t="shared" si="191"/>
        <v>0</v>
      </c>
      <c r="Q257" s="183">
        <f t="shared" si="191"/>
        <v>0</v>
      </c>
      <c r="R257" s="183">
        <f t="shared" si="191"/>
        <v>0</v>
      </c>
    </row>
    <row r="258" spans="1:90" thickBot="1" x14ac:dyDescent="0.35">
      <c r="B258" s="44"/>
      <c r="C258" s="44"/>
      <c r="D258" s="44"/>
      <c r="E258" s="44"/>
      <c r="F258" s="44"/>
      <c r="G258" s="44"/>
      <c r="H258" s="44"/>
      <c r="I258" s="44"/>
      <c r="J258" s="44"/>
      <c r="K258" s="44"/>
      <c r="L258" s="44"/>
      <c r="M258" s="44"/>
      <c r="N258" s="44"/>
      <c r="O258" s="44"/>
      <c r="P258" s="44"/>
      <c r="Q258" s="44"/>
      <c r="R258" s="44"/>
      <c r="S258" s="44"/>
    </row>
    <row r="259" spans="1:90" s="177" customFormat="1" ht="18.75" thickBot="1" x14ac:dyDescent="0.35">
      <c r="A259" s="185"/>
      <c r="B259" s="44"/>
      <c r="C259" s="195" t="str">
        <f>'Invulblad - Onderhoudskosten'!B34</f>
        <v>School 26</v>
      </c>
      <c r="D259" s="51" t="str">
        <f>D249</f>
        <v>Aantal leerlingen</v>
      </c>
      <c r="E259" s="51"/>
      <c r="F259" s="44"/>
      <c r="G259" s="194">
        <f>G249</f>
        <v>41548</v>
      </c>
      <c r="H259" s="44"/>
      <c r="I259" s="3">
        <f t="shared" ref="I259:R259" si="192">I249</f>
        <v>2015</v>
      </c>
      <c r="J259" s="3">
        <f t="shared" si="192"/>
        <v>2016</v>
      </c>
      <c r="K259" s="3">
        <f t="shared" si="192"/>
        <v>2017</v>
      </c>
      <c r="L259" s="3">
        <f t="shared" si="192"/>
        <v>2018</v>
      </c>
      <c r="M259" s="3">
        <f t="shared" si="192"/>
        <v>2019</v>
      </c>
      <c r="N259" s="3">
        <f t="shared" si="192"/>
        <v>2020</v>
      </c>
      <c r="O259" s="3">
        <f t="shared" si="192"/>
        <v>2021</v>
      </c>
      <c r="P259" s="3">
        <f t="shared" si="192"/>
        <v>2022</v>
      </c>
      <c r="Q259" s="3">
        <f t="shared" si="192"/>
        <v>2023</v>
      </c>
      <c r="R259" s="3">
        <f t="shared" si="192"/>
        <v>2024</v>
      </c>
      <c r="S259" s="44"/>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c r="AS259" s="185"/>
      <c r="AT259" s="185"/>
      <c r="AU259" s="185"/>
      <c r="AV259" s="185"/>
      <c r="AW259" s="185"/>
      <c r="AX259" s="185"/>
      <c r="AY259" s="185"/>
      <c r="AZ259" s="185"/>
      <c r="BA259" s="185"/>
      <c r="BB259" s="185"/>
      <c r="BC259" s="185"/>
      <c r="BD259" s="185"/>
      <c r="BE259" s="185"/>
      <c r="BF259" s="185"/>
      <c r="BG259" s="185"/>
      <c r="BH259" s="185"/>
      <c r="BI259" s="185"/>
      <c r="BJ259" s="185"/>
      <c r="BK259" s="185"/>
      <c r="BL259" s="185"/>
      <c r="BM259" s="185"/>
      <c r="BN259" s="185"/>
      <c r="BO259" s="185"/>
      <c r="BP259" s="185"/>
      <c r="BQ259" s="185"/>
      <c r="BR259" s="185"/>
      <c r="BS259" s="185"/>
      <c r="BT259" s="185"/>
      <c r="BU259" s="185"/>
      <c r="BV259" s="185"/>
      <c r="BW259" s="185"/>
      <c r="BX259" s="185"/>
      <c r="BY259" s="185"/>
      <c r="BZ259" s="185"/>
      <c r="CA259" s="185"/>
      <c r="CB259" s="185"/>
      <c r="CC259" s="185"/>
      <c r="CD259" s="185"/>
      <c r="CE259" s="185"/>
      <c r="CF259" s="185"/>
      <c r="CG259" s="185"/>
      <c r="CH259" s="185"/>
      <c r="CI259" s="185"/>
      <c r="CJ259" s="185"/>
      <c r="CK259" s="185"/>
      <c r="CL259" s="185"/>
    </row>
    <row r="260" spans="1:90" ht="15.75" x14ac:dyDescent="0.3">
      <c r="B260" s="44"/>
      <c r="C260" s="33"/>
      <c r="D260" s="33" t="str">
        <f>D250</f>
        <v>4-7 jaar</v>
      </c>
      <c r="E260" s="33"/>
      <c r="F260" s="44"/>
      <c r="G260" s="178"/>
      <c r="H260" s="44"/>
      <c r="I260" s="178"/>
      <c r="J260" s="178"/>
      <c r="K260" s="178"/>
      <c r="L260" s="178"/>
      <c r="M260" s="178"/>
      <c r="N260" s="178"/>
      <c r="O260" s="178"/>
      <c r="P260" s="178"/>
      <c r="Q260" s="178"/>
      <c r="R260" s="178"/>
      <c r="S260" s="44"/>
    </row>
    <row r="261" spans="1:90" ht="15.75" x14ac:dyDescent="0.3">
      <c r="B261" s="44"/>
      <c r="C261" s="33"/>
      <c r="D261" s="33" t="str">
        <f t="shared" ref="D261:D267" si="193">D251</f>
        <v>vanaf 8 jaar</v>
      </c>
      <c r="E261" s="33"/>
      <c r="F261" s="44"/>
      <c r="G261" s="178"/>
      <c r="H261" s="44"/>
      <c r="I261" s="178"/>
      <c r="J261" s="178"/>
      <c r="K261" s="178"/>
      <c r="L261" s="178"/>
      <c r="M261" s="178"/>
      <c r="N261" s="178"/>
      <c r="O261" s="178"/>
      <c r="P261" s="178"/>
      <c r="Q261" s="178"/>
      <c r="R261" s="178"/>
      <c r="S261" s="44"/>
    </row>
    <row r="262" spans="1:90" ht="15.75" x14ac:dyDescent="0.3">
      <c r="B262" s="44"/>
      <c r="C262" s="33"/>
      <c r="D262" s="51" t="str">
        <f t="shared" si="193"/>
        <v xml:space="preserve">totaal </v>
      </c>
      <c r="E262" s="51"/>
      <c r="F262" s="44"/>
      <c r="G262" s="52">
        <f>G261+G260</f>
        <v>0</v>
      </c>
      <c r="H262" s="44"/>
      <c r="I262" s="52">
        <f t="shared" ref="I262:R262" si="194">I261+I260</f>
        <v>0</v>
      </c>
      <c r="J262" s="52">
        <f t="shared" si="194"/>
        <v>0</v>
      </c>
      <c r="K262" s="52">
        <f t="shared" si="194"/>
        <v>0</v>
      </c>
      <c r="L262" s="52">
        <f t="shared" si="194"/>
        <v>0</v>
      </c>
      <c r="M262" s="52">
        <f t="shared" si="194"/>
        <v>0</v>
      </c>
      <c r="N262" s="52">
        <f t="shared" si="194"/>
        <v>0</v>
      </c>
      <c r="O262" s="52">
        <f t="shared" si="194"/>
        <v>0</v>
      </c>
      <c r="P262" s="52">
        <f t="shared" si="194"/>
        <v>0</v>
      </c>
      <c r="Q262" s="52">
        <f t="shared" si="194"/>
        <v>0</v>
      </c>
      <c r="R262" s="52">
        <f t="shared" si="194"/>
        <v>0</v>
      </c>
      <c r="S262" s="44"/>
    </row>
    <row r="263" spans="1:90" ht="15.75" x14ac:dyDescent="0.3">
      <c r="B263" s="44"/>
      <c r="C263" s="33"/>
      <c r="D263" s="56" t="str">
        <f t="shared" si="193"/>
        <v>waarvan gewichtsleerling: 0,30</v>
      </c>
      <c r="E263" s="56"/>
      <c r="F263" s="44"/>
      <c r="G263" s="178"/>
      <c r="H263" s="44"/>
      <c r="I263" s="178"/>
      <c r="J263" s="178"/>
      <c r="K263" s="178"/>
      <c r="L263" s="178"/>
      <c r="M263" s="178"/>
      <c r="N263" s="178"/>
      <c r="O263" s="178"/>
      <c r="P263" s="178"/>
      <c r="Q263" s="178"/>
      <c r="R263" s="178"/>
      <c r="S263" s="44"/>
    </row>
    <row r="264" spans="1:90" ht="15.75" x14ac:dyDescent="0.3">
      <c r="B264" s="44"/>
      <c r="C264" s="33"/>
      <c r="D264" s="56" t="str">
        <f t="shared" si="193"/>
        <v>waarvan gewichtsleerling: 1,20</v>
      </c>
      <c r="E264" s="56"/>
      <c r="F264" s="44"/>
      <c r="G264" s="178"/>
      <c r="H264" s="44"/>
      <c r="I264" s="178"/>
      <c r="J264" s="178"/>
      <c r="K264" s="178"/>
      <c r="L264" s="178"/>
      <c r="M264" s="178"/>
      <c r="N264" s="178"/>
      <c r="O264" s="178"/>
      <c r="P264" s="178"/>
      <c r="Q264" s="178"/>
      <c r="R264" s="178"/>
      <c r="S264" s="44"/>
    </row>
    <row r="265" spans="1:90" hidden="1" x14ac:dyDescent="0.3">
      <c r="D265" s="182" t="str">
        <f t="shared" si="193"/>
        <v>gewichtenregeling</v>
      </c>
      <c r="G265" s="188">
        <f>(G263*0.3)+(G264*1.2)</f>
        <v>0</v>
      </c>
      <c r="I265" s="188">
        <f t="shared" ref="I265:R265" si="195">(I263*0.3)+(I264*1.2)</f>
        <v>0</v>
      </c>
      <c r="J265" s="188">
        <f t="shared" si="195"/>
        <v>0</v>
      </c>
      <c r="K265" s="188">
        <f t="shared" si="195"/>
        <v>0</v>
      </c>
      <c r="L265" s="188">
        <f t="shared" si="195"/>
        <v>0</v>
      </c>
      <c r="M265" s="188">
        <f t="shared" si="195"/>
        <v>0</v>
      </c>
      <c r="N265" s="188">
        <f t="shared" si="195"/>
        <v>0</v>
      </c>
      <c r="O265" s="188">
        <f t="shared" si="195"/>
        <v>0</v>
      </c>
      <c r="P265" s="188">
        <f t="shared" si="195"/>
        <v>0</v>
      </c>
      <c r="Q265" s="188">
        <f t="shared" si="195"/>
        <v>0</v>
      </c>
      <c r="R265" s="188">
        <f t="shared" si="195"/>
        <v>0</v>
      </c>
    </row>
    <row r="266" spans="1:90" hidden="1" x14ac:dyDescent="0.3">
      <c r="D266" s="182" t="str">
        <f t="shared" si="193"/>
        <v>Bepalen schoolgewicht</v>
      </c>
      <c r="G266" s="188">
        <f>ROUND(IF(G267&lt;(G262*0.8),G267,(0.8*G262)),0)</f>
        <v>0</v>
      </c>
      <c r="I266" s="188">
        <f>ROUND(IF(I267&lt;(I262*0.8),I267,(0.8*I262)),0)</f>
        <v>0</v>
      </c>
      <c r="J266" s="188">
        <f>ROUND(IF(J267&lt;(J262*0.8),J267,(0.8*J262)),0)</f>
        <v>0</v>
      </c>
      <c r="K266" s="188">
        <f t="shared" ref="K266:R266" si="196">ROUND(IF(K267&lt;(K262*0.8),K267,(0.8*K262)),0)</f>
        <v>0</v>
      </c>
      <c r="L266" s="188">
        <f t="shared" si="196"/>
        <v>0</v>
      </c>
      <c r="M266" s="188">
        <f t="shared" si="196"/>
        <v>0</v>
      </c>
      <c r="N266" s="188">
        <f t="shared" si="196"/>
        <v>0</v>
      </c>
      <c r="O266" s="188">
        <f t="shared" si="196"/>
        <v>0</v>
      </c>
      <c r="P266" s="188">
        <f t="shared" si="196"/>
        <v>0</v>
      </c>
      <c r="Q266" s="188">
        <f t="shared" si="196"/>
        <v>0</v>
      </c>
      <c r="R266" s="188">
        <f t="shared" si="196"/>
        <v>0</v>
      </c>
    </row>
    <row r="267" spans="1:90" hidden="1" x14ac:dyDescent="0.3">
      <c r="D267" s="182" t="str">
        <f t="shared" si="193"/>
        <v>Schoolgewicht</v>
      </c>
      <c r="G267" s="183">
        <f>IF((ROUND(IF(G265-(6%*G262)&lt;0,0,(G265-(6%*G262))),0))&lt;(K1085+K1094+K1103+K1117),(K1085+K1094+K1103+K1117),((ROUND(IF(G265-(6%*G262)&lt;0,0,(G265-(6%*G262))),0))))</f>
        <v>0</v>
      </c>
      <c r="I267" s="183">
        <f t="shared" ref="I267:R267" si="197">IF((ROUND(IF(I265-(6%*I262)&lt;0,0,(I265-(6%*I262))),0))&lt;(L1085+L1094+L1103+L1117),(L1085+L1094+L1103+L1117),((ROUND(IF(I265-(6%*I262)&lt;0,0,(I265-(6%*I262))),0))))</f>
        <v>0</v>
      </c>
      <c r="J267" s="183">
        <f t="shared" si="197"/>
        <v>0</v>
      </c>
      <c r="K267" s="183">
        <f t="shared" si="197"/>
        <v>0</v>
      </c>
      <c r="L267" s="183">
        <f t="shared" si="197"/>
        <v>0</v>
      </c>
      <c r="M267" s="183">
        <f t="shared" si="197"/>
        <v>0</v>
      </c>
      <c r="N267" s="183">
        <f t="shared" si="197"/>
        <v>0</v>
      </c>
      <c r="O267" s="183">
        <f t="shared" si="197"/>
        <v>0</v>
      </c>
      <c r="P267" s="183">
        <f t="shared" si="197"/>
        <v>0</v>
      </c>
      <c r="Q267" s="183">
        <f t="shared" si="197"/>
        <v>0</v>
      </c>
      <c r="R267" s="183">
        <f t="shared" si="197"/>
        <v>0</v>
      </c>
    </row>
    <row r="268" spans="1:90" thickBot="1" x14ac:dyDescent="0.35">
      <c r="B268" s="44"/>
      <c r="C268" s="44"/>
      <c r="D268" s="44"/>
      <c r="E268" s="44"/>
      <c r="F268" s="44"/>
      <c r="G268" s="44"/>
      <c r="H268" s="44"/>
      <c r="I268" s="44"/>
      <c r="J268" s="44"/>
      <c r="K268" s="44"/>
      <c r="L268" s="44"/>
      <c r="M268" s="44"/>
      <c r="N268" s="44"/>
      <c r="O268" s="44"/>
      <c r="P268" s="44"/>
      <c r="Q268" s="44"/>
      <c r="R268" s="44"/>
      <c r="S268" s="44"/>
    </row>
    <row r="269" spans="1:90" s="177" customFormat="1" ht="18.75" thickBot="1" x14ac:dyDescent="0.35">
      <c r="A269" s="185"/>
      <c r="B269" s="44"/>
      <c r="C269" s="195" t="str">
        <f>'Invulblad - Onderhoudskosten'!B35</f>
        <v>School 27</v>
      </c>
      <c r="D269" s="51" t="str">
        <f>D259</f>
        <v>Aantal leerlingen</v>
      </c>
      <c r="E269" s="51"/>
      <c r="F269" s="44"/>
      <c r="G269" s="194">
        <f>G259</f>
        <v>41548</v>
      </c>
      <c r="H269" s="44"/>
      <c r="I269" s="3">
        <f t="shared" ref="I269:R269" si="198">I259</f>
        <v>2015</v>
      </c>
      <c r="J269" s="3">
        <f t="shared" si="198"/>
        <v>2016</v>
      </c>
      <c r="K269" s="3">
        <f t="shared" si="198"/>
        <v>2017</v>
      </c>
      <c r="L269" s="3">
        <f t="shared" si="198"/>
        <v>2018</v>
      </c>
      <c r="M269" s="3">
        <f t="shared" si="198"/>
        <v>2019</v>
      </c>
      <c r="N269" s="3">
        <f t="shared" si="198"/>
        <v>2020</v>
      </c>
      <c r="O269" s="3">
        <f t="shared" si="198"/>
        <v>2021</v>
      </c>
      <c r="P269" s="3">
        <f t="shared" si="198"/>
        <v>2022</v>
      </c>
      <c r="Q269" s="3">
        <f t="shared" si="198"/>
        <v>2023</v>
      </c>
      <c r="R269" s="3">
        <f t="shared" si="198"/>
        <v>2024</v>
      </c>
      <c r="S269" s="44"/>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c r="AS269" s="185"/>
      <c r="AT269" s="185"/>
      <c r="AU269" s="185"/>
      <c r="AV269" s="185"/>
      <c r="AW269" s="185"/>
      <c r="AX269" s="185"/>
      <c r="AY269" s="185"/>
      <c r="AZ269" s="185"/>
      <c r="BA269" s="185"/>
      <c r="BB269" s="185"/>
      <c r="BC269" s="185"/>
      <c r="BD269" s="185"/>
      <c r="BE269" s="185"/>
      <c r="BF269" s="185"/>
      <c r="BG269" s="185"/>
      <c r="BH269" s="185"/>
      <c r="BI269" s="185"/>
      <c r="BJ269" s="185"/>
      <c r="BK269" s="185"/>
      <c r="BL269" s="185"/>
      <c r="BM269" s="185"/>
      <c r="BN269" s="185"/>
      <c r="BO269" s="185"/>
      <c r="BP269" s="185"/>
      <c r="BQ269" s="185"/>
      <c r="BR269" s="185"/>
      <c r="BS269" s="185"/>
      <c r="BT269" s="185"/>
      <c r="BU269" s="185"/>
      <c r="BV269" s="185"/>
      <c r="BW269" s="185"/>
      <c r="BX269" s="185"/>
      <c r="BY269" s="185"/>
      <c r="BZ269" s="185"/>
      <c r="CA269" s="185"/>
      <c r="CB269" s="185"/>
      <c r="CC269" s="185"/>
      <c r="CD269" s="185"/>
      <c r="CE269" s="185"/>
      <c r="CF269" s="185"/>
      <c r="CG269" s="185"/>
      <c r="CH269" s="185"/>
      <c r="CI269" s="185"/>
      <c r="CJ269" s="185"/>
      <c r="CK269" s="185"/>
      <c r="CL269" s="185"/>
    </row>
    <row r="270" spans="1:90" ht="15.75" x14ac:dyDescent="0.3">
      <c r="B270" s="44"/>
      <c r="C270" s="33"/>
      <c r="D270" s="33" t="str">
        <f>D260</f>
        <v>4-7 jaar</v>
      </c>
      <c r="E270" s="33"/>
      <c r="F270" s="44"/>
      <c r="G270" s="178"/>
      <c r="H270" s="44"/>
      <c r="I270" s="178"/>
      <c r="J270" s="178"/>
      <c r="K270" s="178"/>
      <c r="L270" s="178"/>
      <c r="M270" s="178"/>
      <c r="N270" s="178"/>
      <c r="O270" s="178"/>
      <c r="P270" s="178"/>
      <c r="Q270" s="178"/>
      <c r="R270" s="178"/>
      <c r="S270" s="44"/>
    </row>
    <row r="271" spans="1:90" ht="15.75" x14ac:dyDescent="0.3">
      <c r="B271" s="44"/>
      <c r="C271" s="33"/>
      <c r="D271" s="33" t="str">
        <f t="shared" ref="D271:D277" si="199">D261</f>
        <v>vanaf 8 jaar</v>
      </c>
      <c r="E271" s="33"/>
      <c r="F271" s="44"/>
      <c r="G271" s="178"/>
      <c r="H271" s="44"/>
      <c r="I271" s="178"/>
      <c r="J271" s="178"/>
      <c r="K271" s="178"/>
      <c r="L271" s="178"/>
      <c r="M271" s="178"/>
      <c r="N271" s="178"/>
      <c r="O271" s="178"/>
      <c r="P271" s="178"/>
      <c r="Q271" s="178"/>
      <c r="R271" s="178"/>
      <c r="S271" s="44"/>
    </row>
    <row r="272" spans="1:90" ht="15.75" x14ac:dyDescent="0.3">
      <c r="B272" s="44"/>
      <c r="C272" s="33"/>
      <c r="D272" s="51" t="str">
        <f t="shared" si="199"/>
        <v xml:space="preserve">totaal </v>
      </c>
      <c r="E272" s="51"/>
      <c r="F272" s="44"/>
      <c r="G272" s="52">
        <f>G271+G270</f>
        <v>0</v>
      </c>
      <c r="H272" s="44"/>
      <c r="I272" s="52">
        <f t="shared" ref="I272:R272" si="200">I271+I270</f>
        <v>0</v>
      </c>
      <c r="J272" s="52">
        <f t="shared" si="200"/>
        <v>0</v>
      </c>
      <c r="K272" s="52">
        <f t="shared" si="200"/>
        <v>0</v>
      </c>
      <c r="L272" s="52">
        <f t="shared" si="200"/>
        <v>0</v>
      </c>
      <c r="M272" s="52">
        <f t="shared" si="200"/>
        <v>0</v>
      </c>
      <c r="N272" s="52">
        <f t="shared" si="200"/>
        <v>0</v>
      </c>
      <c r="O272" s="52">
        <f t="shared" si="200"/>
        <v>0</v>
      </c>
      <c r="P272" s="52">
        <f t="shared" si="200"/>
        <v>0</v>
      </c>
      <c r="Q272" s="52">
        <f t="shared" si="200"/>
        <v>0</v>
      </c>
      <c r="R272" s="52">
        <f t="shared" si="200"/>
        <v>0</v>
      </c>
      <c r="S272" s="44"/>
    </row>
    <row r="273" spans="1:90" ht="15.75" x14ac:dyDescent="0.3">
      <c r="B273" s="44"/>
      <c r="C273" s="33"/>
      <c r="D273" s="56" t="str">
        <f t="shared" si="199"/>
        <v>waarvan gewichtsleerling: 0,30</v>
      </c>
      <c r="E273" s="56"/>
      <c r="F273" s="44"/>
      <c r="G273" s="178"/>
      <c r="H273" s="44"/>
      <c r="I273" s="178"/>
      <c r="J273" s="178"/>
      <c r="K273" s="178"/>
      <c r="L273" s="178"/>
      <c r="M273" s="178"/>
      <c r="N273" s="178"/>
      <c r="O273" s="178"/>
      <c r="P273" s="178"/>
      <c r="Q273" s="178"/>
      <c r="R273" s="178"/>
      <c r="S273" s="44"/>
    </row>
    <row r="274" spans="1:90" ht="15.75" x14ac:dyDescent="0.3">
      <c r="B274" s="44"/>
      <c r="C274" s="33"/>
      <c r="D274" s="56" t="str">
        <f t="shared" si="199"/>
        <v>waarvan gewichtsleerling: 1,20</v>
      </c>
      <c r="E274" s="56"/>
      <c r="F274" s="44"/>
      <c r="G274" s="178"/>
      <c r="H274" s="44"/>
      <c r="I274" s="178"/>
      <c r="J274" s="178"/>
      <c r="K274" s="178"/>
      <c r="L274" s="178"/>
      <c r="M274" s="178"/>
      <c r="N274" s="178"/>
      <c r="O274" s="178"/>
      <c r="P274" s="178"/>
      <c r="Q274" s="178"/>
      <c r="R274" s="178"/>
      <c r="S274" s="44"/>
    </row>
    <row r="275" spans="1:90" hidden="1" x14ac:dyDescent="0.3">
      <c r="D275" s="182" t="str">
        <f t="shared" si="199"/>
        <v>gewichtenregeling</v>
      </c>
      <c r="G275" s="188">
        <f>(G273*0.3)+(G274*1.2)</f>
        <v>0</v>
      </c>
      <c r="I275" s="188">
        <f t="shared" ref="I275:R275" si="201">(I273*0.3)+(I274*1.2)</f>
        <v>0</v>
      </c>
      <c r="J275" s="188">
        <f t="shared" si="201"/>
        <v>0</v>
      </c>
      <c r="K275" s="188">
        <f t="shared" si="201"/>
        <v>0</v>
      </c>
      <c r="L275" s="188">
        <f t="shared" si="201"/>
        <v>0</v>
      </c>
      <c r="M275" s="188">
        <f t="shared" si="201"/>
        <v>0</v>
      </c>
      <c r="N275" s="188">
        <f t="shared" si="201"/>
        <v>0</v>
      </c>
      <c r="O275" s="188">
        <f t="shared" si="201"/>
        <v>0</v>
      </c>
      <c r="P275" s="188">
        <f t="shared" si="201"/>
        <v>0</v>
      </c>
      <c r="Q275" s="188">
        <f t="shared" si="201"/>
        <v>0</v>
      </c>
      <c r="R275" s="188">
        <f t="shared" si="201"/>
        <v>0</v>
      </c>
    </row>
    <row r="276" spans="1:90" hidden="1" x14ac:dyDescent="0.3">
      <c r="D276" s="182" t="str">
        <f t="shared" si="199"/>
        <v>Bepalen schoolgewicht</v>
      </c>
      <c r="G276" s="188">
        <f>ROUND(IF(G277&lt;(G272*0.8),G277,(0.8*G272)),0)</f>
        <v>0</v>
      </c>
      <c r="I276" s="188">
        <f>ROUND(IF(I277&lt;(I272*0.8),I277,(0.8*I272)),0)</f>
        <v>0</v>
      </c>
      <c r="J276" s="188">
        <f>ROUND(IF(J277&lt;(J272*0.8),J277,(0.8*J272)),0)</f>
        <v>0</v>
      </c>
      <c r="K276" s="188">
        <f t="shared" ref="K276:R276" si="202">ROUND(IF(K277&lt;(K272*0.8),K277,(0.8*K272)),0)</f>
        <v>0</v>
      </c>
      <c r="L276" s="188">
        <f t="shared" si="202"/>
        <v>0</v>
      </c>
      <c r="M276" s="188">
        <f t="shared" si="202"/>
        <v>0</v>
      </c>
      <c r="N276" s="188">
        <f t="shared" si="202"/>
        <v>0</v>
      </c>
      <c r="O276" s="188">
        <f t="shared" si="202"/>
        <v>0</v>
      </c>
      <c r="P276" s="188">
        <f t="shared" si="202"/>
        <v>0</v>
      </c>
      <c r="Q276" s="188">
        <f t="shared" si="202"/>
        <v>0</v>
      </c>
      <c r="R276" s="188">
        <f t="shared" si="202"/>
        <v>0</v>
      </c>
    </row>
    <row r="277" spans="1:90" hidden="1" x14ac:dyDescent="0.3">
      <c r="D277" s="182" t="str">
        <f t="shared" si="199"/>
        <v>Schoolgewicht</v>
      </c>
      <c r="G277" s="183">
        <f>IF((ROUND(IF(G275-(6%*G272)&lt;0,0,(G275-(6%*G272))),0))&lt;(K1095+K1104+K1113+K1127),(K1095+K1104+K1113+K1127),((ROUND(IF(G275-(6%*G272)&lt;0,0,(G275-(6%*G272))),0))))</f>
        <v>0</v>
      </c>
      <c r="I277" s="183">
        <f t="shared" ref="I277:R277" si="203">IF((ROUND(IF(I275-(6%*I272)&lt;0,0,(I275-(6%*I272))),0))&lt;(L1095+L1104+L1113+L1127),(L1095+L1104+L1113+L1127),((ROUND(IF(I275-(6%*I272)&lt;0,0,(I275-(6%*I272))),0))))</f>
        <v>0</v>
      </c>
      <c r="J277" s="183">
        <f t="shared" si="203"/>
        <v>0</v>
      </c>
      <c r="K277" s="183">
        <f t="shared" si="203"/>
        <v>0</v>
      </c>
      <c r="L277" s="183">
        <f t="shared" si="203"/>
        <v>0</v>
      </c>
      <c r="M277" s="183">
        <f t="shared" si="203"/>
        <v>0</v>
      </c>
      <c r="N277" s="183">
        <f t="shared" si="203"/>
        <v>0</v>
      </c>
      <c r="O277" s="183">
        <f t="shared" si="203"/>
        <v>0</v>
      </c>
      <c r="P277" s="183">
        <f t="shared" si="203"/>
        <v>0</v>
      </c>
      <c r="Q277" s="183">
        <f t="shared" si="203"/>
        <v>0</v>
      </c>
      <c r="R277" s="183">
        <f t="shared" si="203"/>
        <v>0</v>
      </c>
    </row>
    <row r="278" spans="1:90" thickBot="1" x14ac:dyDescent="0.35">
      <c r="B278" s="44"/>
      <c r="C278" s="44"/>
      <c r="D278" s="44"/>
      <c r="E278" s="44"/>
      <c r="F278" s="44"/>
      <c r="G278" s="44"/>
      <c r="H278" s="44"/>
      <c r="I278" s="44"/>
      <c r="J278" s="44"/>
      <c r="K278" s="44"/>
      <c r="L278" s="44"/>
      <c r="M278" s="44"/>
      <c r="N278" s="44"/>
      <c r="O278" s="44"/>
      <c r="P278" s="44"/>
      <c r="Q278" s="44"/>
      <c r="R278" s="44"/>
      <c r="S278" s="44"/>
    </row>
    <row r="279" spans="1:90" s="177" customFormat="1" ht="18.75" thickBot="1" x14ac:dyDescent="0.35">
      <c r="A279" s="185"/>
      <c r="B279" s="44"/>
      <c r="C279" s="195" t="str">
        <f>'Invulblad - Onderhoudskosten'!B36</f>
        <v>School 28</v>
      </c>
      <c r="D279" s="51" t="str">
        <f>D269</f>
        <v>Aantal leerlingen</v>
      </c>
      <c r="E279" s="51"/>
      <c r="F279" s="44"/>
      <c r="G279" s="194">
        <f>G269</f>
        <v>41548</v>
      </c>
      <c r="H279" s="44"/>
      <c r="I279" s="3">
        <f t="shared" ref="I279:R279" si="204">I269</f>
        <v>2015</v>
      </c>
      <c r="J279" s="3">
        <f t="shared" si="204"/>
        <v>2016</v>
      </c>
      <c r="K279" s="3">
        <f t="shared" si="204"/>
        <v>2017</v>
      </c>
      <c r="L279" s="3">
        <f t="shared" si="204"/>
        <v>2018</v>
      </c>
      <c r="M279" s="3">
        <f t="shared" si="204"/>
        <v>2019</v>
      </c>
      <c r="N279" s="3">
        <f t="shared" si="204"/>
        <v>2020</v>
      </c>
      <c r="O279" s="3">
        <f t="shared" si="204"/>
        <v>2021</v>
      </c>
      <c r="P279" s="3">
        <f t="shared" si="204"/>
        <v>2022</v>
      </c>
      <c r="Q279" s="3">
        <f t="shared" si="204"/>
        <v>2023</v>
      </c>
      <c r="R279" s="3">
        <f t="shared" si="204"/>
        <v>2024</v>
      </c>
      <c r="S279" s="44"/>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c r="AS279" s="185"/>
      <c r="AT279" s="185"/>
      <c r="AU279" s="185"/>
      <c r="AV279" s="185"/>
      <c r="AW279" s="185"/>
      <c r="AX279" s="185"/>
      <c r="AY279" s="185"/>
      <c r="AZ279" s="185"/>
      <c r="BA279" s="185"/>
      <c r="BB279" s="185"/>
      <c r="BC279" s="185"/>
      <c r="BD279" s="185"/>
      <c r="BE279" s="185"/>
      <c r="BF279" s="185"/>
      <c r="BG279" s="185"/>
      <c r="BH279" s="185"/>
      <c r="BI279" s="185"/>
      <c r="BJ279" s="185"/>
      <c r="BK279" s="185"/>
      <c r="BL279" s="185"/>
      <c r="BM279" s="185"/>
      <c r="BN279" s="185"/>
      <c r="BO279" s="185"/>
      <c r="BP279" s="185"/>
      <c r="BQ279" s="185"/>
      <c r="BR279" s="185"/>
      <c r="BS279" s="185"/>
      <c r="BT279" s="185"/>
      <c r="BU279" s="185"/>
      <c r="BV279" s="185"/>
      <c r="BW279" s="185"/>
      <c r="BX279" s="185"/>
      <c r="BY279" s="185"/>
      <c r="BZ279" s="185"/>
      <c r="CA279" s="185"/>
      <c r="CB279" s="185"/>
      <c r="CC279" s="185"/>
      <c r="CD279" s="185"/>
      <c r="CE279" s="185"/>
      <c r="CF279" s="185"/>
      <c r="CG279" s="185"/>
      <c r="CH279" s="185"/>
      <c r="CI279" s="185"/>
      <c r="CJ279" s="185"/>
      <c r="CK279" s="185"/>
      <c r="CL279" s="185"/>
    </row>
    <row r="280" spans="1:90" ht="15.75" x14ac:dyDescent="0.3">
      <c r="B280" s="44"/>
      <c r="C280" s="33"/>
      <c r="D280" s="33" t="str">
        <f>D270</f>
        <v>4-7 jaar</v>
      </c>
      <c r="E280" s="33"/>
      <c r="F280" s="44"/>
      <c r="G280" s="178"/>
      <c r="H280" s="44"/>
      <c r="I280" s="178"/>
      <c r="J280" s="178"/>
      <c r="K280" s="178"/>
      <c r="L280" s="178"/>
      <c r="M280" s="178"/>
      <c r="N280" s="178"/>
      <c r="O280" s="178"/>
      <c r="P280" s="178"/>
      <c r="Q280" s="178"/>
      <c r="R280" s="178"/>
      <c r="S280" s="44"/>
    </row>
    <row r="281" spans="1:90" ht="15.75" x14ac:dyDescent="0.3">
      <c r="B281" s="44"/>
      <c r="C281" s="33"/>
      <c r="D281" s="33" t="str">
        <f t="shared" ref="D281:D287" si="205">D271</f>
        <v>vanaf 8 jaar</v>
      </c>
      <c r="E281" s="33"/>
      <c r="F281" s="44"/>
      <c r="G281" s="178"/>
      <c r="H281" s="44"/>
      <c r="I281" s="178"/>
      <c r="J281" s="178"/>
      <c r="K281" s="178"/>
      <c r="L281" s="178"/>
      <c r="M281" s="178"/>
      <c r="N281" s="178"/>
      <c r="O281" s="178"/>
      <c r="P281" s="178"/>
      <c r="Q281" s="178"/>
      <c r="R281" s="178"/>
      <c r="S281" s="44"/>
    </row>
    <row r="282" spans="1:90" ht="15.75" x14ac:dyDescent="0.3">
      <c r="B282" s="44"/>
      <c r="C282" s="33"/>
      <c r="D282" s="51" t="str">
        <f t="shared" si="205"/>
        <v xml:space="preserve">totaal </v>
      </c>
      <c r="E282" s="51"/>
      <c r="F282" s="44"/>
      <c r="G282" s="52">
        <f>G281+G280</f>
        <v>0</v>
      </c>
      <c r="H282" s="44"/>
      <c r="I282" s="52">
        <f t="shared" ref="I282:R282" si="206">I281+I280</f>
        <v>0</v>
      </c>
      <c r="J282" s="52">
        <f t="shared" si="206"/>
        <v>0</v>
      </c>
      <c r="K282" s="52">
        <f t="shared" si="206"/>
        <v>0</v>
      </c>
      <c r="L282" s="52">
        <f t="shared" si="206"/>
        <v>0</v>
      </c>
      <c r="M282" s="52">
        <f t="shared" si="206"/>
        <v>0</v>
      </c>
      <c r="N282" s="52">
        <f t="shared" si="206"/>
        <v>0</v>
      </c>
      <c r="O282" s="52">
        <f t="shared" si="206"/>
        <v>0</v>
      </c>
      <c r="P282" s="52">
        <f t="shared" si="206"/>
        <v>0</v>
      </c>
      <c r="Q282" s="52">
        <f t="shared" si="206"/>
        <v>0</v>
      </c>
      <c r="R282" s="52">
        <f t="shared" si="206"/>
        <v>0</v>
      </c>
      <c r="S282" s="44"/>
    </row>
    <row r="283" spans="1:90" ht="15.75" x14ac:dyDescent="0.3">
      <c r="B283" s="44"/>
      <c r="C283" s="33"/>
      <c r="D283" s="56" t="str">
        <f t="shared" si="205"/>
        <v>waarvan gewichtsleerling: 0,30</v>
      </c>
      <c r="E283" s="56"/>
      <c r="F283" s="44"/>
      <c r="G283" s="178"/>
      <c r="H283" s="44"/>
      <c r="I283" s="178"/>
      <c r="J283" s="178"/>
      <c r="K283" s="178"/>
      <c r="L283" s="178"/>
      <c r="M283" s="178"/>
      <c r="N283" s="178"/>
      <c r="O283" s="178"/>
      <c r="P283" s="178"/>
      <c r="Q283" s="178"/>
      <c r="R283" s="178"/>
      <c r="S283" s="44"/>
    </row>
    <row r="284" spans="1:90" ht="15.75" x14ac:dyDescent="0.3">
      <c r="B284" s="44"/>
      <c r="C284" s="33"/>
      <c r="D284" s="56" t="str">
        <f t="shared" si="205"/>
        <v>waarvan gewichtsleerling: 1,20</v>
      </c>
      <c r="E284" s="56"/>
      <c r="F284" s="44"/>
      <c r="G284" s="178"/>
      <c r="H284" s="44"/>
      <c r="I284" s="178"/>
      <c r="J284" s="178"/>
      <c r="K284" s="178"/>
      <c r="L284" s="178"/>
      <c r="M284" s="178"/>
      <c r="N284" s="178"/>
      <c r="O284" s="178"/>
      <c r="P284" s="178"/>
      <c r="Q284" s="178"/>
      <c r="R284" s="178"/>
      <c r="S284" s="44"/>
    </row>
    <row r="285" spans="1:90" hidden="1" x14ac:dyDescent="0.3">
      <c r="D285" s="182" t="str">
        <f t="shared" si="205"/>
        <v>gewichtenregeling</v>
      </c>
      <c r="G285" s="188">
        <f>(G283*0.3)+(G284*1.2)</f>
        <v>0</v>
      </c>
      <c r="I285" s="188">
        <f t="shared" ref="I285:R285" si="207">(I283*0.3)+(I284*1.2)</f>
        <v>0</v>
      </c>
      <c r="J285" s="188">
        <f t="shared" si="207"/>
        <v>0</v>
      </c>
      <c r="K285" s="188">
        <f t="shared" si="207"/>
        <v>0</v>
      </c>
      <c r="L285" s="188">
        <f t="shared" si="207"/>
        <v>0</v>
      </c>
      <c r="M285" s="188">
        <f t="shared" si="207"/>
        <v>0</v>
      </c>
      <c r="N285" s="188">
        <f t="shared" si="207"/>
        <v>0</v>
      </c>
      <c r="O285" s="188">
        <f t="shared" si="207"/>
        <v>0</v>
      </c>
      <c r="P285" s="188">
        <f t="shared" si="207"/>
        <v>0</v>
      </c>
      <c r="Q285" s="188">
        <f t="shared" si="207"/>
        <v>0</v>
      </c>
      <c r="R285" s="188">
        <f t="shared" si="207"/>
        <v>0</v>
      </c>
    </row>
    <row r="286" spans="1:90" hidden="1" x14ac:dyDescent="0.3">
      <c r="D286" s="182" t="str">
        <f t="shared" si="205"/>
        <v>Bepalen schoolgewicht</v>
      </c>
      <c r="G286" s="188">
        <f>ROUND(IF(G287&lt;(G282*0.8),G287,(0.8*G282)),0)</f>
        <v>0</v>
      </c>
      <c r="I286" s="188">
        <f>ROUND(IF(I287&lt;(I282*0.8),I287,(0.8*I282)),0)</f>
        <v>0</v>
      </c>
      <c r="J286" s="188">
        <f>ROUND(IF(J287&lt;(J282*0.8),J287,(0.8*J282)),0)</f>
        <v>0</v>
      </c>
      <c r="K286" s="188">
        <f t="shared" ref="K286:R286" si="208">ROUND(IF(K287&lt;(K282*0.8),K287,(0.8*K282)),0)</f>
        <v>0</v>
      </c>
      <c r="L286" s="188">
        <f t="shared" si="208"/>
        <v>0</v>
      </c>
      <c r="M286" s="188">
        <f t="shared" si="208"/>
        <v>0</v>
      </c>
      <c r="N286" s="188">
        <f t="shared" si="208"/>
        <v>0</v>
      </c>
      <c r="O286" s="188">
        <f t="shared" si="208"/>
        <v>0</v>
      </c>
      <c r="P286" s="188">
        <f t="shared" si="208"/>
        <v>0</v>
      </c>
      <c r="Q286" s="188">
        <f t="shared" si="208"/>
        <v>0</v>
      </c>
      <c r="R286" s="188">
        <f t="shared" si="208"/>
        <v>0</v>
      </c>
    </row>
    <row r="287" spans="1:90" hidden="1" x14ac:dyDescent="0.3">
      <c r="D287" s="182" t="str">
        <f t="shared" si="205"/>
        <v>Schoolgewicht</v>
      </c>
      <c r="G287" s="183">
        <f>IF((ROUND(IF(G285-(6%*G282)&lt;0,0,(G285-(6%*G282))),0))&lt;(K1105+K1114+K1123+K1137),(K1105+K1114+K1123+K1137),((ROUND(IF(G285-(6%*G282)&lt;0,0,(G285-(6%*G282))),0))))</f>
        <v>0</v>
      </c>
      <c r="I287" s="183">
        <f t="shared" ref="I287:R287" si="209">IF((ROUND(IF(I285-(6%*I282)&lt;0,0,(I285-(6%*I282))),0))&lt;(L1105+L1114+L1123+L1137),(L1105+L1114+L1123+L1137),((ROUND(IF(I285-(6%*I282)&lt;0,0,(I285-(6%*I282))),0))))</f>
        <v>0</v>
      </c>
      <c r="J287" s="183">
        <f t="shared" si="209"/>
        <v>0</v>
      </c>
      <c r="K287" s="183">
        <f t="shared" si="209"/>
        <v>0</v>
      </c>
      <c r="L287" s="183">
        <f t="shared" si="209"/>
        <v>0</v>
      </c>
      <c r="M287" s="183">
        <f t="shared" si="209"/>
        <v>0</v>
      </c>
      <c r="N287" s="183">
        <f t="shared" si="209"/>
        <v>0</v>
      </c>
      <c r="O287" s="183">
        <f t="shared" si="209"/>
        <v>0</v>
      </c>
      <c r="P287" s="183">
        <f t="shared" si="209"/>
        <v>0</v>
      </c>
      <c r="Q287" s="183">
        <f t="shared" si="209"/>
        <v>0</v>
      </c>
      <c r="R287" s="183">
        <f t="shared" si="209"/>
        <v>0</v>
      </c>
    </row>
    <row r="288" spans="1:90" thickBot="1" x14ac:dyDescent="0.35">
      <c r="B288" s="44"/>
      <c r="C288" s="44"/>
      <c r="D288" s="44"/>
      <c r="E288" s="44"/>
      <c r="F288" s="44"/>
      <c r="G288" s="44"/>
      <c r="H288" s="44"/>
      <c r="I288" s="44"/>
      <c r="J288" s="44"/>
      <c r="K288" s="44"/>
      <c r="L288" s="44"/>
      <c r="M288" s="44"/>
      <c r="N288" s="44"/>
      <c r="O288" s="44"/>
      <c r="P288" s="44"/>
      <c r="Q288" s="44"/>
      <c r="R288" s="44"/>
      <c r="S288" s="44"/>
    </row>
    <row r="289" spans="1:90" s="177" customFormat="1" ht="18.75" thickBot="1" x14ac:dyDescent="0.35">
      <c r="A289" s="185"/>
      <c r="B289" s="44"/>
      <c r="C289" s="195" t="str">
        <f>'Invulblad - Onderhoudskosten'!B37</f>
        <v>School 29</v>
      </c>
      <c r="D289" s="51" t="str">
        <f>D279</f>
        <v>Aantal leerlingen</v>
      </c>
      <c r="E289" s="51"/>
      <c r="F289" s="44"/>
      <c r="G289" s="194">
        <f>G279</f>
        <v>41548</v>
      </c>
      <c r="H289" s="44"/>
      <c r="I289" s="3">
        <f t="shared" ref="I289:R289" si="210">I279</f>
        <v>2015</v>
      </c>
      <c r="J289" s="3">
        <f t="shared" si="210"/>
        <v>2016</v>
      </c>
      <c r="K289" s="3">
        <f t="shared" si="210"/>
        <v>2017</v>
      </c>
      <c r="L289" s="3">
        <f t="shared" si="210"/>
        <v>2018</v>
      </c>
      <c r="M289" s="3">
        <f t="shared" si="210"/>
        <v>2019</v>
      </c>
      <c r="N289" s="3">
        <f t="shared" si="210"/>
        <v>2020</v>
      </c>
      <c r="O289" s="3">
        <f t="shared" si="210"/>
        <v>2021</v>
      </c>
      <c r="P289" s="3">
        <f t="shared" si="210"/>
        <v>2022</v>
      </c>
      <c r="Q289" s="3">
        <f t="shared" si="210"/>
        <v>2023</v>
      </c>
      <c r="R289" s="3">
        <f t="shared" si="210"/>
        <v>2024</v>
      </c>
      <c r="S289" s="44"/>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c r="AS289" s="185"/>
      <c r="AT289" s="185"/>
      <c r="AU289" s="185"/>
      <c r="AV289" s="185"/>
      <c r="AW289" s="185"/>
      <c r="AX289" s="185"/>
      <c r="AY289" s="185"/>
      <c r="AZ289" s="185"/>
      <c r="BA289" s="185"/>
      <c r="BB289" s="185"/>
      <c r="BC289" s="185"/>
      <c r="BD289" s="185"/>
      <c r="BE289" s="185"/>
      <c r="BF289" s="185"/>
      <c r="BG289" s="185"/>
      <c r="BH289" s="185"/>
      <c r="BI289" s="185"/>
      <c r="BJ289" s="185"/>
      <c r="BK289" s="185"/>
      <c r="BL289" s="185"/>
      <c r="BM289" s="185"/>
      <c r="BN289" s="185"/>
      <c r="BO289" s="185"/>
      <c r="BP289" s="185"/>
      <c r="BQ289" s="185"/>
      <c r="BR289" s="185"/>
      <c r="BS289" s="185"/>
      <c r="BT289" s="185"/>
      <c r="BU289" s="185"/>
      <c r="BV289" s="185"/>
      <c r="BW289" s="185"/>
      <c r="BX289" s="185"/>
      <c r="BY289" s="185"/>
      <c r="BZ289" s="185"/>
      <c r="CA289" s="185"/>
      <c r="CB289" s="185"/>
      <c r="CC289" s="185"/>
      <c r="CD289" s="185"/>
      <c r="CE289" s="185"/>
      <c r="CF289" s="185"/>
      <c r="CG289" s="185"/>
      <c r="CH289" s="185"/>
      <c r="CI289" s="185"/>
      <c r="CJ289" s="185"/>
      <c r="CK289" s="185"/>
      <c r="CL289" s="185"/>
    </row>
    <row r="290" spans="1:90" ht="15.75" x14ac:dyDescent="0.3">
      <c r="B290" s="44"/>
      <c r="C290" s="33"/>
      <c r="D290" s="33" t="str">
        <f>D280</f>
        <v>4-7 jaar</v>
      </c>
      <c r="E290" s="33"/>
      <c r="F290" s="44"/>
      <c r="G290" s="178"/>
      <c r="H290" s="44"/>
      <c r="I290" s="178"/>
      <c r="J290" s="178"/>
      <c r="K290" s="178"/>
      <c r="L290" s="178"/>
      <c r="M290" s="178"/>
      <c r="N290" s="178"/>
      <c r="O290" s="178"/>
      <c r="P290" s="178"/>
      <c r="Q290" s="178"/>
      <c r="R290" s="178"/>
      <c r="S290" s="44"/>
    </row>
    <row r="291" spans="1:90" ht="15.75" x14ac:dyDescent="0.3">
      <c r="B291" s="44"/>
      <c r="C291" s="33"/>
      <c r="D291" s="33" t="str">
        <f t="shared" ref="D291:D297" si="211">D281</f>
        <v>vanaf 8 jaar</v>
      </c>
      <c r="E291" s="33"/>
      <c r="F291" s="44"/>
      <c r="G291" s="178"/>
      <c r="H291" s="44"/>
      <c r="I291" s="178"/>
      <c r="J291" s="178"/>
      <c r="K291" s="178"/>
      <c r="L291" s="178"/>
      <c r="M291" s="178"/>
      <c r="N291" s="178"/>
      <c r="O291" s="178"/>
      <c r="P291" s="178"/>
      <c r="Q291" s="178"/>
      <c r="R291" s="178"/>
      <c r="S291" s="44"/>
    </row>
    <row r="292" spans="1:90" ht="15.75" x14ac:dyDescent="0.3">
      <c r="B292" s="44"/>
      <c r="C292" s="33"/>
      <c r="D292" s="51" t="str">
        <f t="shared" si="211"/>
        <v xml:space="preserve">totaal </v>
      </c>
      <c r="E292" s="51"/>
      <c r="F292" s="44"/>
      <c r="G292" s="52">
        <f>G291+G290</f>
        <v>0</v>
      </c>
      <c r="H292" s="44"/>
      <c r="I292" s="52">
        <f t="shared" ref="I292:R292" si="212">I291+I290</f>
        <v>0</v>
      </c>
      <c r="J292" s="52">
        <f t="shared" si="212"/>
        <v>0</v>
      </c>
      <c r="K292" s="52">
        <f t="shared" si="212"/>
        <v>0</v>
      </c>
      <c r="L292" s="52">
        <f t="shared" si="212"/>
        <v>0</v>
      </c>
      <c r="M292" s="52">
        <f t="shared" si="212"/>
        <v>0</v>
      </c>
      <c r="N292" s="52">
        <f t="shared" si="212"/>
        <v>0</v>
      </c>
      <c r="O292" s="52">
        <f t="shared" si="212"/>
        <v>0</v>
      </c>
      <c r="P292" s="52">
        <f t="shared" si="212"/>
        <v>0</v>
      </c>
      <c r="Q292" s="52">
        <f t="shared" si="212"/>
        <v>0</v>
      </c>
      <c r="R292" s="52">
        <f t="shared" si="212"/>
        <v>0</v>
      </c>
      <c r="S292" s="44"/>
    </row>
    <row r="293" spans="1:90" ht="15.75" x14ac:dyDescent="0.3">
      <c r="B293" s="44"/>
      <c r="C293" s="33"/>
      <c r="D293" s="56" t="str">
        <f t="shared" si="211"/>
        <v>waarvan gewichtsleerling: 0,30</v>
      </c>
      <c r="E293" s="56"/>
      <c r="F293" s="44"/>
      <c r="G293" s="178"/>
      <c r="H293" s="44"/>
      <c r="I293" s="178"/>
      <c r="J293" s="178"/>
      <c r="K293" s="178"/>
      <c r="L293" s="178"/>
      <c r="M293" s="178"/>
      <c r="N293" s="178"/>
      <c r="O293" s="178"/>
      <c r="P293" s="178"/>
      <c r="Q293" s="178"/>
      <c r="R293" s="178"/>
      <c r="S293" s="44"/>
    </row>
    <row r="294" spans="1:90" ht="15.75" x14ac:dyDescent="0.3">
      <c r="B294" s="44"/>
      <c r="C294" s="33"/>
      <c r="D294" s="56" t="str">
        <f t="shared" si="211"/>
        <v>waarvan gewichtsleerling: 1,20</v>
      </c>
      <c r="E294" s="56"/>
      <c r="F294" s="44"/>
      <c r="G294" s="178"/>
      <c r="H294" s="44"/>
      <c r="I294" s="178"/>
      <c r="J294" s="178"/>
      <c r="K294" s="178"/>
      <c r="L294" s="178"/>
      <c r="M294" s="178"/>
      <c r="N294" s="178"/>
      <c r="O294" s="178"/>
      <c r="P294" s="178"/>
      <c r="Q294" s="178"/>
      <c r="R294" s="178"/>
      <c r="S294" s="44"/>
    </row>
    <row r="295" spans="1:90" hidden="1" x14ac:dyDescent="0.3">
      <c r="D295" s="182" t="str">
        <f t="shared" si="211"/>
        <v>gewichtenregeling</v>
      </c>
      <c r="G295" s="188">
        <f>(G293*0.3)+(G294*1.2)</f>
        <v>0</v>
      </c>
      <c r="I295" s="188">
        <f t="shared" ref="I295:R295" si="213">(I293*0.3)+(I294*1.2)</f>
        <v>0</v>
      </c>
      <c r="J295" s="188">
        <f t="shared" si="213"/>
        <v>0</v>
      </c>
      <c r="K295" s="188">
        <f t="shared" si="213"/>
        <v>0</v>
      </c>
      <c r="L295" s="188">
        <f t="shared" si="213"/>
        <v>0</v>
      </c>
      <c r="M295" s="188">
        <f t="shared" si="213"/>
        <v>0</v>
      </c>
      <c r="N295" s="188">
        <f t="shared" si="213"/>
        <v>0</v>
      </c>
      <c r="O295" s="188">
        <f t="shared" si="213"/>
        <v>0</v>
      </c>
      <c r="P295" s="188">
        <f t="shared" si="213"/>
        <v>0</v>
      </c>
      <c r="Q295" s="188">
        <f t="shared" si="213"/>
        <v>0</v>
      </c>
      <c r="R295" s="188">
        <f t="shared" si="213"/>
        <v>0</v>
      </c>
    </row>
    <row r="296" spans="1:90" hidden="1" x14ac:dyDescent="0.3">
      <c r="D296" s="182" t="str">
        <f t="shared" si="211"/>
        <v>Bepalen schoolgewicht</v>
      </c>
      <c r="G296" s="188">
        <f>ROUND(IF(G297&lt;(G292*0.8),G297,(0.8*G292)),0)</f>
        <v>0</v>
      </c>
      <c r="I296" s="188">
        <f>ROUND(IF(I297&lt;(I292*0.8),I297,(0.8*I292)),0)</f>
        <v>0</v>
      </c>
      <c r="J296" s="188">
        <f>ROUND(IF(J297&lt;(J292*0.8),J297,(0.8*J292)),0)</f>
        <v>0</v>
      </c>
      <c r="K296" s="188">
        <f t="shared" ref="K296:R296" si="214">ROUND(IF(K297&lt;(K292*0.8),K297,(0.8*K292)),0)</f>
        <v>0</v>
      </c>
      <c r="L296" s="188">
        <f t="shared" si="214"/>
        <v>0</v>
      </c>
      <c r="M296" s="188">
        <f t="shared" si="214"/>
        <v>0</v>
      </c>
      <c r="N296" s="188">
        <f t="shared" si="214"/>
        <v>0</v>
      </c>
      <c r="O296" s="188">
        <f t="shared" si="214"/>
        <v>0</v>
      </c>
      <c r="P296" s="188">
        <f t="shared" si="214"/>
        <v>0</v>
      </c>
      <c r="Q296" s="188">
        <f t="shared" si="214"/>
        <v>0</v>
      </c>
      <c r="R296" s="188">
        <f t="shared" si="214"/>
        <v>0</v>
      </c>
    </row>
    <row r="297" spans="1:90" hidden="1" x14ac:dyDescent="0.3">
      <c r="D297" s="182" t="str">
        <f t="shared" si="211"/>
        <v>Schoolgewicht</v>
      </c>
      <c r="G297" s="183">
        <f>IF((ROUND(IF(G295-(6%*G292)&lt;0,0,(G295-(6%*G292))),0))&lt;(K1115+K1124+K1133+K1147),(K1115+K1124+K1133+K1147),((ROUND(IF(G295-(6%*G292)&lt;0,0,(G295-(6%*G292))),0))))</f>
        <v>0</v>
      </c>
      <c r="I297" s="183">
        <f t="shared" ref="I297:R297" si="215">IF((ROUND(IF(I295-(6%*I292)&lt;0,0,(I295-(6%*I292))),0))&lt;(L1115+L1124+L1133+L1147),(L1115+L1124+L1133+L1147),((ROUND(IF(I295-(6%*I292)&lt;0,0,(I295-(6%*I292))),0))))</f>
        <v>0</v>
      </c>
      <c r="J297" s="183">
        <f t="shared" si="215"/>
        <v>0</v>
      </c>
      <c r="K297" s="183">
        <f t="shared" si="215"/>
        <v>0</v>
      </c>
      <c r="L297" s="183">
        <f t="shared" si="215"/>
        <v>0</v>
      </c>
      <c r="M297" s="183">
        <f t="shared" si="215"/>
        <v>0</v>
      </c>
      <c r="N297" s="183">
        <f t="shared" si="215"/>
        <v>0</v>
      </c>
      <c r="O297" s="183">
        <f t="shared" si="215"/>
        <v>0</v>
      </c>
      <c r="P297" s="183">
        <f t="shared" si="215"/>
        <v>0</v>
      </c>
      <c r="Q297" s="183">
        <f t="shared" si="215"/>
        <v>0</v>
      </c>
      <c r="R297" s="183">
        <f t="shared" si="215"/>
        <v>0</v>
      </c>
    </row>
    <row r="298" spans="1:90" thickBot="1" x14ac:dyDescent="0.35">
      <c r="B298" s="44"/>
      <c r="C298" s="44"/>
      <c r="D298" s="44"/>
      <c r="E298" s="44"/>
      <c r="F298" s="44"/>
      <c r="G298" s="44"/>
      <c r="H298" s="44"/>
      <c r="I298" s="44"/>
      <c r="J298" s="44"/>
      <c r="K298" s="44"/>
      <c r="L298" s="44"/>
      <c r="M298" s="44"/>
      <c r="N298" s="44"/>
      <c r="O298" s="44"/>
      <c r="P298" s="44"/>
      <c r="Q298" s="44"/>
      <c r="R298" s="44"/>
      <c r="S298" s="44"/>
    </row>
    <row r="299" spans="1:90" s="177" customFormat="1" ht="18.75" thickBot="1" x14ac:dyDescent="0.35">
      <c r="A299" s="185"/>
      <c r="B299" s="44"/>
      <c r="C299" s="195" t="str">
        <f>'Invulblad - Onderhoudskosten'!B38</f>
        <v>School 30</v>
      </c>
      <c r="D299" s="51" t="str">
        <f>D289</f>
        <v>Aantal leerlingen</v>
      </c>
      <c r="E299" s="51"/>
      <c r="F299" s="44"/>
      <c r="G299" s="194">
        <f>G289</f>
        <v>41548</v>
      </c>
      <c r="H299" s="44"/>
      <c r="I299" s="3">
        <f t="shared" ref="I299:R299" si="216">I289</f>
        <v>2015</v>
      </c>
      <c r="J299" s="3">
        <f t="shared" si="216"/>
        <v>2016</v>
      </c>
      <c r="K299" s="3">
        <f t="shared" si="216"/>
        <v>2017</v>
      </c>
      <c r="L299" s="3">
        <f t="shared" si="216"/>
        <v>2018</v>
      </c>
      <c r="M299" s="3">
        <f t="shared" si="216"/>
        <v>2019</v>
      </c>
      <c r="N299" s="3">
        <f t="shared" si="216"/>
        <v>2020</v>
      </c>
      <c r="O299" s="3">
        <f t="shared" si="216"/>
        <v>2021</v>
      </c>
      <c r="P299" s="3">
        <f t="shared" si="216"/>
        <v>2022</v>
      </c>
      <c r="Q299" s="3">
        <f t="shared" si="216"/>
        <v>2023</v>
      </c>
      <c r="R299" s="3">
        <f t="shared" si="216"/>
        <v>2024</v>
      </c>
      <c r="S299" s="44"/>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c r="AS299" s="185"/>
      <c r="AT299" s="185"/>
      <c r="AU299" s="185"/>
      <c r="AV299" s="185"/>
      <c r="AW299" s="185"/>
      <c r="AX299" s="185"/>
      <c r="AY299" s="185"/>
      <c r="AZ299" s="185"/>
      <c r="BA299" s="185"/>
      <c r="BB299" s="185"/>
      <c r="BC299" s="185"/>
      <c r="BD299" s="185"/>
      <c r="BE299" s="185"/>
      <c r="BF299" s="185"/>
      <c r="BG299" s="185"/>
      <c r="BH299" s="185"/>
      <c r="BI299" s="185"/>
      <c r="BJ299" s="185"/>
      <c r="BK299" s="185"/>
      <c r="BL299" s="185"/>
      <c r="BM299" s="185"/>
      <c r="BN299" s="185"/>
      <c r="BO299" s="185"/>
      <c r="BP299" s="185"/>
      <c r="BQ299" s="185"/>
      <c r="BR299" s="185"/>
      <c r="BS299" s="185"/>
      <c r="BT299" s="185"/>
      <c r="BU299" s="185"/>
      <c r="BV299" s="185"/>
      <c r="BW299" s="185"/>
      <c r="BX299" s="185"/>
      <c r="BY299" s="185"/>
      <c r="BZ299" s="185"/>
      <c r="CA299" s="185"/>
      <c r="CB299" s="185"/>
      <c r="CC299" s="185"/>
      <c r="CD299" s="185"/>
      <c r="CE299" s="185"/>
      <c r="CF299" s="185"/>
      <c r="CG299" s="185"/>
      <c r="CH299" s="185"/>
      <c r="CI299" s="185"/>
      <c r="CJ299" s="185"/>
      <c r="CK299" s="185"/>
      <c r="CL299" s="185"/>
    </row>
    <row r="300" spans="1:90" ht="15.75" x14ac:dyDescent="0.3">
      <c r="B300" s="44"/>
      <c r="C300" s="33"/>
      <c r="D300" s="33" t="str">
        <f>D290</f>
        <v>4-7 jaar</v>
      </c>
      <c r="E300" s="33"/>
      <c r="F300" s="44"/>
      <c r="G300" s="178"/>
      <c r="H300" s="44"/>
      <c r="I300" s="178"/>
      <c r="J300" s="178"/>
      <c r="K300" s="178"/>
      <c r="L300" s="178"/>
      <c r="M300" s="178"/>
      <c r="N300" s="178"/>
      <c r="O300" s="178"/>
      <c r="P300" s="178"/>
      <c r="Q300" s="178"/>
      <c r="R300" s="178"/>
      <c r="S300" s="44"/>
    </row>
    <row r="301" spans="1:90" ht="15.75" x14ac:dyDescent="0.3">
      <c r="B301" s="44"/>
      <c r="C301" s="33"/>
      <c r="D301" s="33" t="str">
        <f t="shared" ref="D301:D307" si="217">D291</f>
        <v>vanaf 8 jaar</v>
      </c>
      <c r="E301" s="33"/>
      <c r="F301" s="44"/>
      <c r="G301" s="178"/>
      <c r="H301" s="44"/>
      <c r="I301" s="178"/>
      <c r="J301" s="178"/>
      <c r="K301" s="178"/>
      <c r="L301" s="178"/>
      <c r="M301" s="178"/>
      <c r="N301" s="178"/>
      <c r="O301" s="178"/>
      <c r="P301" s="178"/>
      <c r="Q301" s="178"/>
      <c r="R301" s="178"/>
      <c r="S301" s="44"/>
    </row>
    <row r="302" spans="1:90" ht="15.75" x14ac:dyDescent="0.3">
      <c r="B302" s="44"/>
      <c r="C302" s="33"/>
      <c r="D302" s="51" t="str">
        <f t="shared" si="217"/>
        <v xml:space="preserve">totaal </v>
      </c>
      <c r="E302" s="51"/>
      <c r="F302" s="44"/>
      <c r="G302" s="52">
        <f>G301+G300</f>
        <v>0</v>
      </c>
      <c r="H302" s="44"/>
      <c r="I302" s="52">
        <f t="shared" ref="I302:R302" si="218">I301+I300</f>
        <v>0</v>
      </c>
      <c r="J302" s="52">
        <f t="shared" si="218"/>
        <v>0</v>
      </c>
      <c r="K302" s="52">
        <f t="shared" si="218"/>
        <v>0</v>
      </c>
      <c r="L302" s="52">
        <f t="shared" si="218"/>
        <v>0</v>
      </c>
      <c r="M302" s="52">
        <f t="shared" si="218"/>
        <v>0</v>
      </c>
      <c r="N302" s="52">
        <f t="shared" si="218"/>
        <v>0</v>
      </c>
      <c r="O302" s="52">
        <f t="shared" si="218"/>
        <v>0</v>
      </c>
      <c r="P302" s="52">
        <f t="shared" si="218"/>
        <v>0</v>
      </c>
      <c r="Q302" s="52">
        <f t="shared" si="218"/>
        <v>0</v>
      </c>
      <c r="R302" s="52">
        <f t="shared" si="218"/>
        <v>0</v>
      </c>
      <c r="S302" s="44"/>
    </row>
    <row r="303" spans="1:90" ht="15.75" x14ac:dyDescent="0.3">
      <c r="B303" s="44"/>
      <c r="C303" s="33"/>
      <c r="D303" s="56" t="str">
        <f t="shared" si="217"/>
        <v>waarvan gewichtsleerling: 0,30</v>
      </c>
      <c r="E303" s="56"/>
      <c r="F303" s="44"/>
      <c r="G303" s="178"/>
      <c r="H303" s="44"/>
      <c r="I303" s="178"/>
      <c r="J303" s="178"/>
      <c r="K303" s="178"/>
      <c r="L303" s="178"/>
      <c r="M303" s="178"/>
      <c r="N303" s="178"/>
      <c r="O303" s="178"/>
      <c r="P303" s="178"/>
      <c r="Q303" s="178"/>
      <c r="R303" s="178"/>
      <c r="S303" s="44"/>
    </row>
    <row r="304" spans="1:90" ht="15.75" x14ac:dyDescent="0.3">
      <c r="B304" s="44"/>
      <c r="C304" s="33"/>
      <c r="D304" s="56" t="str">
        <f t="shared" si="217"/>
        <v>waarvan gewichtsleerling: 1,20</v>
      </c>
      <c r="E304" s="56"/>
      <c r="F304" s="44"/>
      <c r="G304" s="178"/>
      <c r="H304" s="44"/>
      <c r="I304" s="178"/>
      <c r="J304" s="178"/>
      <c r="K304" s="178"/>
      <c r="L304" s="178"/>
      <c r="M304" s="178"/>
      <c r="N304" s="178"/>
      <c r="O304" s="178"/>
      <c r="P304" s="178"/>
      <c r="Q304" s="178"/>
      <c r="R304" s="178"/>
      <c r="S304" s="44"/>
    </row>
    <row r="305" spans="1:90" hidden="1" x14ac:dyDescent="0.3">
      <c r="D305" s="182" t="str">
        <f t="shared" si="217"/>
        <v>gewichtenregeling</v>
      </c>
      <c r="G305" s="188">
        <f>(G303*0.3)+(G304*1.2)</f>
        <v>0</v>
      </c>
      <c r="I305" s="188">
        <f t="shared" ref="I305:R305" si="219">(I303*0.3)+(I304*1.2)</f>
        <v>0</v>
      </c>
      <c r="J305" s="188">
        <f t="shared" si="219"/>
        <v>0</v>
      </c>
      <c r="K305" s="188">
        <f t="shared" si="219"/>
        <v>0</v>
      </c>
      <c r="L305" s="188">
        <f t="shared" si="219"/>
        <v>0</v>
      </c>
      <c r="M305" s="188">
        <f t="shared" si="219"/>
        <v>0</v>
      </c>
      <c r="N305" s="188">
        <f t="shared" si="219"/>
        <v>0</v>
      </c>
      <c r="O305" s="188">
        <f t="shared" si="219"/>
        <v>0</v>
      </c>
      <c r="P305" s="188">
        <f t="shared" si="219"/>
        <v>0</v>
      </c>
      <c r="Q305" s="188">
        <f t="shared" si="219"/>
        <v>0</v>
      </c>
      <c r="R305" s="188">
        <f t="shared" si="219"/>
        <v>0</v>
      </c>
    </row>
    <row r="306" spans="1:90" hidden="1" x14ac:dyDescent="0.3">
      <c r="D306" s="182" t="str">
        <f t="shared" si="217"/>
        <v>Bepalen schoolgewicht</v>
      </c>
      <c r="G306" s="188">
        <f>ROUND(IF(G307&lt;(G302*0.8),G307,(0.8*G302)),0)</f>
        <v>0</v>
      </c>
      <c r="I306" s="188">
        <f>ROUND(IF(I307&lt;(I302*0.8),I307,(0.8*I302)),0)</f>
        <v>0</v>
      </c>
      <c r="J306" s="188">
        <f>ROUND(IF(J307&lt;(J302*0.8),J307,(0.8*J302)),0)</f>
        <v>0</v>
      </c>
      <c r="K306" s="188">
        <f t="shared" ref="K306:R306" si="220">ROUND(IF(K307&lt;(K302*0.8),K307,(0.8*K302)),0)</f>
        <v>0</v>
      </c>
      <c r="L306" s="188">
        <f t="shared" si="220"/>
        <v>0</v>
      </c>
      <c r="M306" s="188">
        <f t="shared" si="220"/>
        <v>0</v>
      </c>
      <c r="N306" s="188">
        <f t="shared" si="220"/>
        <v>0</v>
      </c>
      <c r="O306" s="188">
        <f t="shared" si="220"/>
        <v>0</v>
      </c>
      <c r="P306" s="188">
        <f t="shared" si="220"/>
        <v>0</v>
      </c>
      <c r="Q306" s="188">
        <f t="shared" si="220"/>
        <v>0</v>
      </c>
      <c r="R306" s="188">
        <f t="shared" si="220"/>
        <v>0</v>
      </c>
    </row>
    <row r="307" spans="1:90" hidden="1" x14ac:dyDescent="0.3">
      <c r="D307" s="182" t="str">
        <f t="shared" si="217"/>
        <v>Schoolgewicht</v>
      </c>
      <c r="G307" s="183">
        <f>IF((ROUND(IF(G305-(6%*G302)&lt;0,0,(G305-(6%*G302))),0))&lt;(K1125+K1134+K1143+K1157),(K1125+K1134+K1143+K1157),((ROUND(IF(G305-(6%*G302)&lt;0,0,(G305-(6%*G302))),0))))</f>
        <v>0</v>
      </c>
      <c r="I307" s="183">
        <f t="shared" ref="I307:R307" si="221">IF((ROUND(IF(I305-(6%*I302)&lt;0,0,(I305-(6%*I302))),0))&lt;(L1125+L1134+L1143+L1157),(L1125+L1134+L1143+L1157),((ROUND(IF(I305-(6%*I302)&lt;0,0,(I305-(6%*I302))),0))))</f>
        <v>0</v>
      </c>
      <c r="J307" s="183">
        <f t="shared" si="221"/>
        <v>0</v>
      </c>
      <c r="K307" s="183">
        <f t="shared" si="221"/>
        <v>0</v>
      </c>
      <c r="L307" s="183">
        <f t="shared" si="221"/>
        <v>0</v>
      </c>
      <c r="M307" s="183">
        <f t="shared" si="221"/>
        <v>0</v>
      </c>
      <c r="N307" s="183">
        <f t="shared" si="221"/>
        <v>0</v>
      </c>
      <c r="O307" s="183">
        <f t="shared" si="221"/>
        <v>0</v>
      </c>
      <c r="P307" s="183">
        <f t="shared" si="221"/>
        <v>0</v>
      </c>
      <c r="Q307" s="183">
        <f t="shared" si="221"/>
        <v>0</v>
      </c>
      <c r="R307" s="183">
        <f t="shared" si="221"/>
        <v>0</v>
      </c>
    </row>
    <row r="308" spans="1:90" thickBot="1" x14ac:dyDescent="0.35">
      <c r="B308" s="44"/>
      <c r="C308" s="44"/>
      <c r="D308" s="44"/>
      <c r="E308" s="44"/>
      <c r="F308" s="44"/>
      <c r="G308" s="44"/>
      <c r="H308" s="44"/>
      <c r="I308" s="44"/>
      <c r="J308" s="44"/>
      <c r="K308" s="44"/>
      <c r="L308" s="44"/>
      <c r="M308" s="44"/>
      <c r="N308" s="44"/>
      <c r="O308" s="44"/>
      <c r="P308" s="44"/>
      <c r="Q308" s="44"/>
      <c r="R308" s="44"/>
      <c r="S308" s="44"/>
    </row>
    <row r="309" spans="1:90" s="177" customFormat="1" ht="18.75" thickBot="1" x14ac:dyDescent="0.35">
      <c r="A309" s="185"/>
      <c r="B309" s="44"/>
      <c r="C309" s="195" t="str">
        <f>'Invulblad - Onderhoudskosten'!B39</f>
        <v>School 31</v>
      </c>
      <c r="D309" s="51" t="str">
        <f t="shared" ref="D309:D317" si="222">D299</f>
        <v>Aantal leerlingen</v>
      </c>
      <c r="E309" s="51"/>
      <c r="F309" s="44"/>
      <c r="G309" s="194">
        <f t="shared" ref="G309:R309" si="223">G299</f>
        <v>41548</v>
      </c>
      <c r="H309" s="44"/>
      <c r="I309" s="3">
        <f t="shared" si="223"/>
        <v>2015</v>
      </c>
      <c r="J309" s="3">
        <f t="shared" si="223"/>
        <v>2016</v>
      </c>
      <c r="K309" s="3">
        <f t="shared" si="223"/>
        <v>2017</v>
      </c>
      <c r="L309" s="3">
        <f t="shared" si="223"/>
        <v>2018</v>
      </c>
      <c r="M309" s="3">
        <f t="shared" si="223"/>
        <v>2019</v>
      </c>
      <c r="N309" s="3">
        <f t="shared" si="223"/>
        <v>2020</v>
      </c>
      <c r="O309" s="3">
        <f t="shared" si="223"/>
        <v>2021</v>
      </c>
      <c r="P309" s="3">
        <f t="shared" si="223"/>
        <v>2022</v>
      </c>
      <c r="Q309" s="3">
        <f t="shared" si="223"/>
        <v>2023</v>
      </c>
      <c r="R309" s="3">
        <f t="shared" si="223"/>
        <v>2024</v>
      </c>
      <c r="S309" s="44"/>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c r="AS309" s="185"/>
      <c r="AT309" s="185"/>
      <c r="AU309" s="185"/>
      <c r="AV309" s="185"/>
      <c r="AW309" s="185"/>
      <c r="AX309" s="185"/>
      <c r="AY309" s="185"/>
      <c r="AZ309" s="185"/>
      <c r="BA309" s="185"/>
      <c r="BB309" s="185"/>
      <c r="BC309" s="185"/>
      <c r="BD309" s="185"/>
      <c r="BE309" s="185"/>
      <c r="BF309" s="185"/>
      <c r="BG309" s="185"/>
      <c r="BH309" s="185"/>
      <c r="BI309" s="185"/>
      <c r="BJ309" s="185"/>
      <c r="BK309" s="185"/>
      <c r="BL309" s="185"/>
      <c r="BM309" s="185"/>
      <c r="BN309" s="185"/>
      <c r="BO309" s="185"/>
      <c r="BP309" s="185"/>
      <c r="BQ309" s="185"/>
      <c r="BR309" s="185"/>
      <c r="BS309" s="185"/>
      <c r="BT309" s="185"/>
      <c r="BU309" s="185"/>
      <c r="BV309" s="185"/>
      <c r="BW309" s="185"/>
      <c r="BX309" s="185"/>
      <c r="BY309" s="185"/>
      <c r="BZ309" s="185"/>
      <c r="CA309" s="185"/>
      <c r="CB309" s="185"/>
      <c r="CC309" s="185"/>
      <c r="CD309" s="185"/>
      <c r="CE309" s="185"/>
      <c r="CF309" s="185"/>
      <c r="CG309" s="185"/>
      <c r="CH309" s="185"/>
      <c r="CI309" s="185"/>
      <c r="CJ309" s="185"/>
      <c r="CK309" s="185"/>
      <c r="CL309" s="185"/>
    </row>
    <row r="310" spans="1:90" ht="15.75" x14ac:dyDescent="0.3">
      <c r="B310" s="44"/>
      <c r="C310" s="33"/>
      <c r="D310" s="33" t="str">
        <f t="shared" si="222"/>
        <v>4-7 jaar</v>
      </c>
      <c r="E310" s="33"/>
      <c r="F310" s="44"/>
      <c r="G310" s="178"/>
      <c r="H310" s="44"/>
      <c r="I310" s="178"/>
      <c r="J310" s="178"/>
      <c r="K310" s="178"/>
      <c r="L310" s="178"/>
      <c r="M310" s="178"/>
      <c r="N310" s="178"/>
      <c r="O310" s="178"/>
      <c r="P310" s="178"/>
      <c r="Q310" s="178"/>
      <c r="R310" s="178"/>
      <c r="S310" s="44"/>
    </row>
    <row r="311" spans="1:90" ht="15.75" x14ac:dyDescent="0.3">
      <c r="B311" s="44"/>
      <c r="C311" s="33"/>
      <c r="D311" s="33" t="str">
        <f t="shared" si="222"/>
        <v>vanaf 8 jaar</v>
      </c>
      <c r="E311" s="33"/>
      <c r="F311" s="44"/>
      <c r="G311" s="178"/>
      <c r="H311" s="44"/>
      <c r="I311" s="178"/>
      <c r="J311" s="178"/>
      <c r="K311" s="178"/>
      <c r="L311" s="178"/>
      <c r="M311" s="178"/>
      <c r="N311" s="178"/>
      <c r="O311" s="178"/>
      <c r="P311" s="178"/>
      <c r="Q311" s="178"/>
      <c r="R311" s="178"/>
      <c r="S311" s="44"/>
    </row>
    <row r="312" spans="1:90" ht="15.75" x14ac:dyDescent="0.3">
      <c r="B312" s="44"/>
      <c r="C312" s="33"/>
      <c r="D312" s="51" t="str">
        <f t="shared" si="222"/>
        <v xml:space="preserve">totaal </v>
      </c>
      <c r="E312" s="51"/>
      <c r="F312" s="44"/>
      <c r="G312" s="52">
        <f>G311+G310</f>
        <v>0</v>
      </c>
      <c r="H312" s="44"/>
      <c r="I312" s="52">
        <f t="shared" ref="I312:R312" si="224">I311+I310</f>
        <v>0</v>
      </c>
      <c r="J312" s="52">
        <f t="shared" si="224"/>
        <v>0</v>
      </c>
      <c r="K312" s="52">
        <f t="shared" si="224"/>
        <v>0</v>
      </c>
      <c r="L312" s="52">
        <f t="shared" si="224"/>
        <v>0</v>
      </c>
      <c r="M312" s="52">
        <f t="shared" si="224"/>
        <v>0</v>
      </c>
      <c r="N312" s="52">
        <f t="shared" si="224"/>
        <v>0</v>
      </c>
      <c r="O312" s="52">
        <f t="shared" si="224"/>
        <v>0</v>
      </c>
      <c r="P312" s="52">
        <f t="shared" si="224"/>
        <v>0</v>
      </c>
      <c r="Q312" s="52">
        <f t="shared" si="224"/>
        <v>0</v>
      </c>
      <c r="R312" s="52">
        <f t="shared" si="224"/>
        <v>0</v>
      </c>
      <c r="S312" s="44"/>
    </row>
    <row r="313" spans="1:90" ht="15.75" x14ac:dyDescent="0.3">
      <c r="B313" s="44"/>
      <c r="C313" s="33"/>
      <c r="D313" s="56" t="str">
        <f t="shared" si="222"/>
        <v>waarvan gewichtsleerling: 0,30</v>
      </c>
      <c r="E313" s="56"/>
      <c r="F313" s="44"/>
      <c r="G313" s="178"/>
      <c r="H313" s="44"/>
      <c r="I313" s="178"/>
      <c r="J313" s="178"/>
      <c r="K313" s="178"/>
      <c r="L313" s="178"/>
      <c r="M313" s="178"/>
      <c r="N313" s="178"/>
      <c r="O313" s="178"/>
      <c r="P313" s="178"/>
      <c r="Q313" s="178"/>
      <c r="R313" s="178"/>
      <c r="S313" s="44"/>
    </row>
    <row r="314" spans="1:90" ht="15.75" x14ac:dyDescent="0.3">
      <c r="B314" s="44"/>
      <c r="C314" s="33"/>
      <c r="D314" s="56" t="str">
        <f t="shared" si="222"/>
        <v>waarvan gewichtsleerling: 1,20</v>
      </c>
      <c r="E314" s="56"/>
      <c r="F314" s="44"/>
      <c r="G314" s="178"/>
      <c r="H314" s="44"/>
      <c r="I314" s="178"/>
      <c r="J314" s="178"/>
      <c r="K314" s="178"/>
      <c r="L314" s="178"/>
      <c r="M314" s="178"/>
      <c r="N314" s="178"/>
      <c r="O314" s="178"/>
      <c r="P314" s="178"/>
      <c r="Q314" s="178"/>
      <c r="R314" s="178"/>
      <c r="S314" s="44"/>
    </row>
    <row r="315" spans="1:90" hidden="1" x14ac:dyDescent="0.3">
      <c r="D315" s="182" t="str">
        <f t="shared" si="222"/>
        <v>gewichtenregeling</v>
      </c>
      <c r="G315" s="188">
        <f>(G313*0.3)+(G314*1.2)</f>
        <v>0</v>
      </c>
      <c r="I315" s="188">
        <f t="shared" ref="I315:R315" si="225">(I313*0.3)+(I314*1.2)</f>
        <v>0</v>
      </c>
      <c r="J315" s="188">
        <f t="shared" si="225"/>
        <v>0</v>
      </c>
      <c r="K315" s="188">
        <f t="shared" si="225"/>
        <v>0</v>
      </c>
      <c r="L315" s="188">
        <f t="shared" si="225"/>
        <v>0</v>
      </c>
      <c r="M315" s="188">
        <f t="shared" si="225"/>
        <v>0</v>
      </c>
      <c r="N315" s="188">
        <f t="shared" si="225"/>
        <v>0</v>
      </c>
      <c r="O315" s="188">
        <f t="shared" si="225"/>
        <v>0</v>
      </c>
      <c r="P315" s="188">
        <f t="shared" si="225"/>
        <v>0</v>
      </c>
      <c r="Q315" s="188">
        <f t="shared" si="225"/>
        <v>0</v>
      </c>
      <c r="R315" s="188">
        <f t="shared" si="225"/>
        <v>0</v>
      </c>
    </row>
    <row r="316" spans="1:90" hidden="1" x14ac:dyDescent="0.3">
      <c r="D316" s="182" t="str">
        <f t="shared" si="222"/>
        <v>Bepalen schoolgewicht</v>
      </c>
      <c r="G316" s="188">
        <f>ROUND(IF(G317&lt;(G312*0.8),G317,(0.8*G312)),0)</f>
        <v>0</v>
      </c>
      <c r="I316" s="188">
        <f>ROUND(IF(I317&lt;(I312*0.8),I317,(0.8*I312)),0)</f>
        <v>0</v>
      </c>
      <c r="J316" s="188">
        <f>ROUND(IF(J317&lt;(J312*0.8),J317,(0.8*J312)),0)</f>
        <v>0</v>
      </c>
      <c r="K316" s="188">
        <f t="shared" ref="K316:R316" si="226">ROUND(IF(K317&lt;(K312*0.8),K317,(0.8*K312)),0)</f>
        <v>0</v>
      </c>
      <c r="L316" s="188">
        <f t="shared" si="226"/>
        <v>0</v>
      </c>
      <c r="M316" s="188">
        <f t="shared" si="226"/>
        <v>0</v>
      </c>
      <c r="N316" s="188">
        <f t="shared" si="226"/>
        <v>0</v>
      </c>
      <c r="O316" s="188">
        <f t="shared" si="226"/>
        <v>0</v>
      </c>
      <c r="P316" s="188">
        <f t="shared" si="226"/>
        <v>0</v>
      </c>
      <c r="Q316" s="188">
        <f t="shared" si="226"/>
        <v>0</v>
      </c>
      <c r="R316" s="188">
        <f t="shared" si="226"/>
        <v>0</v>
      </c>
    </row>
    <row r="317" spans="1:90" hidden="1" x14ac:dyDescent="0.3">
      <c r="D317" s="182" t="str">
        <f t="shared" si="222"/>
        <v>Schoolgewicht</v>
      </c>
      <c r="G317" s="183">
        <f>IF((ROUND(IF(G315-(6%*G312)&lt;0,0,(G315-(6%*G312))),0))&lt;(K1135+K1144+K1153+K1167),(K1135+K1144+K1153+K1167),((ROUND(IF(G315-(6%*G312)&lt;0,0,(G315-(6%*G312))),0))))</f>
        <v>0</v>
      </c>
      <c r="I317" s="183">
        <f t="shared" ref="I317:R317" si="227">IF((ROUND(IF(I315-(6%*I312)&lt;0,0,(I315-(6%*I312))),0))&lt;(L1135+L1144+L1153+L1167),(L1135+L1144+L1153+L1167),((ROUND(IF(I315-(6%*I312)&lt;0,0,(I315-(6%*I312))),0))))</f>
        <v>0</v>
      </c>
      <c r="J317" s="183">
        <f t="shared" si="227"/>
        <v>0</v>
      </c>
      <c r="K317" s="183">
        <f t="shared" si="227"/>
        <v>0</v>
      </c>
      <c r="L317" s="183">
        <f t="shared" si="227"/>
        <v>0</v>
      </c>
      <c r="M317" s="183">
        <f t="shared" si="227"/>
        <v>0</v>
      </c>
      <c r="N317" s="183">
        <f t="shared" si="227"/>
        <v>0</v>
      </c>
      <c r="O317" s="183">
        <f t="shared" si="227"/>
        <v>0</v>
      </c>
      <c r="P317" s="183">
        <f t="shared" si="227"/>
        <v>0</v>
      </c>
      <c r="Q317" s="183">
        <f t="shared" si="227"/>
        <v>0</v>
      </c>
      <c r="R317" s="183">
        <f t="shared" si="227"/>
        <v>0</v>
      </c>
    </row>
    <row r="318" spans="1:90" thickBot="1" x14ac:dyDescent="0.35">
      <c r="B318" s="44"/>
      <c r="C318" s="44"/>
      <c r="D318" s="44"/>
      <c r="E318" s="44"/>
      <c r="F318" s="44"/>
      <c r="G318" s="44"/>
      <c r="H318" s="44"/>
      <c r="I318" s="44"/>
      <c r="J318" s="44"/>
      <c r="K318" s="44"/>
      <c r="L318" s="44"/>
      <c r="M318" s="44"/>
      <c r="N318" s="44"/>
      <c r="O318" s="44"/>
      <c r="P318" s="44"/>
      <c r="Q318" s="44"/>
      <c r="R318" s="44"/>
      <c r="S318" s="44"/>
    </row>
    <row r="319" spans="1:90" s="177" customFormat="1" ht="18.75" thickBot="1" x14ac:dyDescent="0.35">
      <c r="A319" s="185"/>
      <c r="B319" s="44"/>
      <c r="C319" s="195" t="str">
        <f>'Invulblad - Onderhoudskosten'!B40</f>
        <v>School 32</v>
      </c>
      <c r="D319" s="51" t="str">
        <f>D309</f>
        <v>Aantal leerlingen</v>
      </c>
      <c r="E319" s="51"/>
      <c r="F319" s="44"/>
      <c r="G319" s="194">
        <f>G309</f>
        <v>41548</v>
      </c>
      <c r="H319" s="44"/>
      <c r="I319" s="3">
        <f t="shared" ref="I319:R319" si="228">I309</f>
        <v>2015</v>
      </c>
      <c r="J319" s="3">
        <f t="shared" si="228"/>
        <v>2016</v>
      </c>
      <c r="K319" s="3">
        <f t="shared" si="228"/>
        <v>2017</v>
      </c>
      <c r="L319" s="3">
        <f t="shared" si="228"/>
        <v>2018</v>
      </c>
      <c r="M319" s="3">
        <f t="shared" si="228"/>
        <v>2019</v>
      </c>
      <c r="N319" s="3">
        <f t="shared" si="228"/>
        <v>2020</v>
      </c>
      <c r="O319" s="3">
        <f t="shared" si="228"/>
        <v>2021</v>
      </c>
      <c r="P319" s="3">
        <f t="shared" si="228"/>
        <v>2022</v>
      </c>
      <c r="Q319" s="3">
        <f t="shared" si="228"/>
        <v>2023</v>
      </c>
      <c r="R319" s="3">
        <f t="shared" si="228"/>
        <v>2024</v>
      </c>
      <c r="S319" s="44"/>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c r="AS319" s="185"/>
      <c r="AT319" s="185"/>
      <c r="AU319" s="185"/>
      <c r="AV319" s="185"/>
      <c r="AW319" s="185"/>
      <c r="AX319" s="185"/>
      <c r="AY319" s="185"/>
      <c r="AZ319" s="185"/>
      <c r="BA319" s="185"/>
      <c r="BB319" s="185"/>
      <c r="BC319" s="185"/>
      <c r="BD319" s="185"/>
      <c r="BE319" s="185"/>
      <c r="BF319" s="185"/>
      <c r="BG319" s="185"/>
      <c r="BH319" s="185"/>
      <c r="BI319" s="185"/>
      <c r="BJ319" s="185"/>
      <c r="BK319" s="185"/>
      <c r="BL319" s="185"/>
      <c r="BM319" s="185"/>
      <c r="BN319" s="185"/>
      <c r="BO319" s="185"/>
      <c r="BP319" s="185"/>
      <c r="BQ319" s="185"/>
      <c r="BR319" s="185"/>
      <c r="BS319" s="185"/>
      <c r="BT319" s="185"/>
      <c r="BU319" s="185"/>
      <c r="BV319" s="185"/>
      <c r="BW319" s="185"/>
      <c r="BX319" s="185"/>
      <c r="BY319" s="185"/>
      <c r="BZ319" s="185"/>
      <c r="CA319" s="185"/>
      <c r="CB319" s="185"/>
      <c r="CC319" s="185"/>
      <c r="CD319" s="185"/>
      <c r="CE319" s="185"/>
      <c r="CF319" s="185"/>
      <c r="CG319" s="185"/>
      <c r="CH319" s="185"/>
      <c r="CI319" s="185"/>
      <c r="CJ319" s="185"/>
      <c r="CK319" s="185"/>
      <c r="CL319" s="185"/>
    </row>
    <row r="320" spans="1:90" ht="15.75" x14ac:dyDescent="0.3">
      <c r="B320" s="44"/>
      <c r="C320" s="33"/>
      <c r="D320" s="33" t="str">
        <f>D310</f>
        <v>4-7 jaar</v>
      </c>
      <c r="E320" s="33"/>
      <c r="F320" s="44"/>
      <c r="G320" s="178"/>
      <c r="H320" s="44"/>
      <c r="I320" s="178"/>
      <c r="J320" s="178"/>
      <c r="K320" s="178"/>
      <c r="L320" s="178"/>
      <c r="M320" s="178"/>
      <c r="N320" s="178"/>
      <c r="O320" s="178"/>
      <c r="P320" s="178"/>
      <c r="Q320" s="178"/>
      <c r="R320" s="178"/>
      <c r="S320" s="44"/>
    </row>
    <row r="321" spans="1:90" ht="15.75" x14ac:dyDescent="0.3">
      <c r="B321" s="44"/>
      <c r="C321" s="33"/>
      <c r="D321" s="33" t="str">
        <f t="shared" ref="D321:D327" si="229">D311</f>
        <v>vanaf 8 jaar</v>
      </c>
      <c r="E321" s="33"/>
      <c r="F321" s="44"/>
      <c r="G321" s="178"/>
      <c r="H321" s="44"/>
      <c r="I321" s="178"/>
      <c r="J321" s="178"/>
      <c r="K321" s="178"/>
      <c r="L321" s="178"/>
      <c r="M321" s="178"/>
      <c r="N321" s="178"/>
      <c r="O321" s="178"/>
      <c r="P321" s="178"/>
      <c r="Q321" s="178"/>
      <c r="R321" s="178"/>
      <c r="S321" s="44"/>
    </row>
    <row r="322" spans="1:90" ht="15.75" x14ac:dyDescent="0.3">
      <c r="B322" s="44"/>
      <c r="C322" s="33"/>
      <c r="D322" s="51" t="str">
        <f t="shared" si="229"/>
        <v xml:space="preserve">totaal </v>
      </c>
      <c r="E322" s="51"/>
      <c r="F322" s="44"/>
      <c r="G322" s="52">
        <f>G321+G320</f>
        <v>0</v>
      </c>
      <c r="H322" s="44"/>
      <c r="I322" s="52">
        <f t="shared" ref="I322:R322" si="230">I321+I320</f>
        <v>0</v>
      </c>
      <c r="J322" s="52">
        <f t="shared" si="230"/>
        <v>0</v>
      </c>
      <c r="K322" s="52">
        <f t="shared" si="230"/>
        <v>0</v>
      </c>
      <c r="L322" s="52">
        <f t="shared" si="230"/>
        <v>0</v>
      </c>
      <c r="M322" s="52">
        <f t="shared" si="230"/>
        <v>0</v>
      </c>
      <c r="N322" s="52">
        <f t="shared" si="230"/>
        <v>0</v>
      </c>
      <c r="O322" s="52">
        <f t="shared" si="230"/>
        <v>0</v>
      </c>
      <c r="P322" s="52">
        <f t="shared" si="230"/>
        <v>0</v>
      </c>
      <c r="Q322" s="52">
        <f t="shared" si="230"/>
        <v>0</v>
      </c>
      <c r="R322" s="52">
        <f t="shared" si="230"/>
        <v>0</v>
      </c>
      <c r="S322" s="44"/>
    </row>
    <row r="323" spans="1:90" ht="15.75" x14ac:dyDescent="0.3">
      <c r="B323" s="44"/>
      <c r="C323" s="33"/>
      <c r="D323" s="56" t="str">
        <f t="shared" si="229"/>
        <v>waarvan gewichtsleerling: 0,30</v>
      </c>
      <c r="E323" s="56"/>
      <c r="F323" s="44"/>
      <c r="G323" s="178"/>
      <c r="H323" s="44"/>
      <c r="I323" s="178"/>
      <c r="J323" s="178"/>
      <c r="K323" s="178"/>
      <c r="L323" s="178"/>
      <c r="M323" s="178"/>
      <c r="N323" s="178"/>
      <c r="O323" s="178"/>
      <c r="P323" s="178"/>
      <c r="Q323" s="178"/>
      <c r="R323" s="178"/>
      <c r="S323" s="44"/>
    </row>
    <row r="324" spans="1:90" ht="15.75" x14ac:dyDescent="0.3">
      <c r="B324" s="44"/>
      <c r="C324" s="33"/>
      <c r="D324" s="56" t="str">
        <f t="shared" si="229"/>
        <v>waarvan gewichtsleerling: 1,20</v>
      </c>
      <c r="E324" s="56"/>
      <c r="F324" s="44"/>
      <c r="G324" s="178"/>
      <c r="H324" s="44"/>
      <c r="I324" s="178"/>
      <c r="J324" s="178"/>
      <c r="K324" s="178"/>
      <c r="L324" s="178"/>
      <c r="M324" s="178"/>
      <c r="N324" s="178"/>
      <c r="O324" s="178"/>
      <c r="P324" s="178"/>
      <c r="Q324" s="178"/>
      <c r="R324" s="178"/>
      <c r="S324" s="44"/>
    </row>
    <row r="325" spans="1:90" hidden="1" x14ac:dyDescent="0.3">
      <c r="D325" s="182" t="str">
        <f t="shared" si="229"/>
        <v>gewichtenregeling</v>
      </c>
      <c r="G325" s="188">
        <f>(G323*0.3)+(G324*1.2)</f>
        <v>0</v>
      </c>
      <c r="I325" s="188">
        <f t="shared" ref="I325:R325" si="231">(I323*0.3)+(I324*1.2)</f>
        <v>0</v>
      </c>
      <c r="J325" s="188">
        <f t="shared" si="231"/>
        <v>0</v>
      </c>
      <c r="K325" s="188">
        <f t="shared" si="231"/>
        <v>0</v>
      </c>
      <c r="L325" s="188">
        <f t="shared" si="231"/>
        <v>0</v>
      </c>
      <c r="M325" s="188">
        <f t="shared" si="231"/>
        <v>0</v>
      </c>
      <c r="N325" s="188">
        <f t="shared" si="231"/>
        <v>0</v>
      </c>
      <c r="O325" s="188">
        <f t="shared" si="231"/>
        <v>0</v>
      </c>
      <c r="P325" s="188">
        <f t="shared" si="231"/>
        <v>0</v>
      </c>
      <c r="Q325" s="188">
        <f t="shared" si="231"/>
        <v>0</v>
      </c>
      <c r="R325" s="188">
        <f t="shared" si="231"/>
        <v>0</v>
      </c>
    </row>
    <row r="326" spans="1:90" hidden="1" x14ac:dyDescent="0.3">
      <c r="D326" s="182" t="str">
        <f t="shared" si="229"/>
        <v>Bepalen schoolgewicht</v>
      </c>
      <c r="G326" s="188">
        <f>ROUND(IF(G327&lt;(G322*0.8),G327,(0.8*G322)),0)</f>
        <v>0</v>
      </c>
      <c r="I326" s="188">
        <f>ROUND(IF(I327&lt;(I322*0.8),I327,(0.8*I322)),0)</f>
        <v>0</v>
      </c>
      <c r="J326" s="188">
        <f>ROUND(IF(J327&lt;(J322*0.8),J327,(0.8*J322)),0)</f>
        <v>0</v>
      </c>
      <c r="K326" s="188">
        <f t="shared" ref="K326:R326" si="232">ROUND(IF(K327&lt;(K322*0.8),K327,(0.8*K322)),0)</f>
        <v>0</v>
      </c>
      <c r="L326" s="188">
        <f t="shared" si="232"/>
        <v>0</v>
      </c>
      <c r="M326" s="188">
        <f t="shared" si="232"/>
        <v>0</v>
      </c>
      <c r="N326" s="188">
        <f t="shared" si="232"/>
        <v>0</v>
      </c>
      <c r="O326" s="188">
        <f t="shared" si="232"/>
        <v>0</v>
      </c>
      <c r="P326" s="188">
        <f t="shared" si="232"/>
        <v>0</v>
      </c>
      <c r="Q326" s="188">
        <f t="shared" si="232"/>
        <v>0</v>
      </c>
      <c r="R326" s="188">
        <f t="shared" si="232"/>
        <v>0</v>
      </c>
    </row>
    <row r="327" spans="1:90" hidden="1" x14ac:dyDescent="0.3">
      <c r="D327" s="182" t="str">
        <f t="shared" si="229"/>
        <v>Schoolgewicht</v>
      </c>
      <c r="G327" s="183">
        <f>IF((ROUND(IF(G325-(6%*G322)&lt;0,0,(G325-(6%*G322))),0))&lt;(K1145+K1154+K1163+K1177),(K1145+K1154+K1163+K1177),((ROUND(IF(G325-(6%*G322)&lt;0,0,(G325-(6%*G322))),0))))</f>
        <v>0</v>
      </c>
      <c r="I327" s="183">
        <f t="shared" ref="I327:R327" si="233">IF((ROUND(IF(I325-(6%*I322)&lt;0,0,(I325-(6%*I322))),0))&lt;(L1145+L1154+L1163+L1177),(L1145+L1154+L1163+L1177),((ROUND(IF(I325-(6%*I322)&lt;0,0,(I325-(6%*I322))),0))))</f>
        <v>0</v>
      </c>
      <c r="J327" s="183">
        <f t="shared" si="233"/>
        <v>0</v>
      </c>
      <c r="K327" s="183">
        <f t="shared" si="233"/>
        <v>0</v>
      </c>
      <c r="L327" s="183">
        <f t="shared" si="233"/>
        <v>0</v>
      </c>
      <c r="M327" s="183">
        <f t="shared" si="233"/>
        <v>0</v>
      </c>
      <c r="N327" s="183">
        <f t="shared" si="233"/>
        <v>0</v>
      </c>
      <c r="O327" s="183">
        <f t="shared" si="233"/>
        <v>0</v>
      </c>
      <c r="P327" s="183">
        <f t="shared" si="233"/>
        <v>0</v>
      </c>
      <c r="Q327" s="183">
        <f t="shared" si="233"/>
        <v>0</v>
      </c>
      <c r="R327" s="183">
        <f t="shared" si="233"/>
        <v>0</v>
      </c>
    </row>
    <row r="328" spans="1:90" thickBot="1" x14ac:dyDescent="0.35">
      <c r="B328" s="44"/>
      <c r="C328" s="44"/>
      <c r="D328" s="44"/>
      <c r="E328" s="44"/>
      <c r="F328" s="44"/>
      <c r="G328" s="44"/>
      <c r="H328" s="44"/>
      <c r="I328" s="44"/>
      <c r="J328" s="44"/>
      <c r="K328" s="44"/>
      <c r="L328" s="44"/>
      <c r="M328" s="44"/>
      <c r="N328" s="44"/>
      <c r="O328" s="44"/>
      <c r="P328" s="44"/>
      <c r="Q328" s="44"/>
      <c r="R328" s="44"/>
      <c r="S328" s="44"/>
    </row>
    <row r="329" spans="1:90" s="177" customFormat="1" ht="18.75" thickBot="1" x14ac:dyDescent="0.35">
      <c r="A329" s="185"/>
      <c r="B329" s="44"/>
      <c r="C329" s="195" t="str">
        <f>'Invulblad - Onderhoudskosten'!B41</f>
        <v>School 33</v>
      </c>
      <c r="D329" s="51" t="str">
        <f>D319</f>
        <v>Aantal leerlingen</v>
      </c>
      <c r="E329" s="51"/>
      <c r="F329" s="44"/>
      <c r="G329" s="194">
        <f>G319</f>
        <v>41548</v>
      </c>
      <c r="H329" s="44"/>
      <c r="I329" s="3">
        <f t="shared" ref="I329:R329" si="234">I319</f>
        <v>2015</v>
      </c>
      <c r="J329" s="3">
        <f t="shared" si="234"/>
        <v>2016</v>
      </c>
      <c r="K329" s="3">
        <f t="shared" si="234"/>
        <v>2017</v>
      </c>
      <c r="L329" s="3">
        <f t="shared" si="234"/>
        <v>2018</v>
      </c>
      <c r="M329" s="3">
        <f t="shared" si="234"/>
        <v>2019</v>
      </c>
      <c r="N329" s="3">
        <f t="shared" si="234"/>
        <v>2020</v>
      </c>
      <c r="O329" s="3">
        <f t="shared" si="234"/>
        <v>2021</v>
      </c>
      <c r="P329" s="3">
        <f t="shared" si="234"/>
        <v>2022</v>
      </c>
      <c r="Q329" s="3">
        <f t="shared" si="234"/>
        <v>2023</v>
      </c>
      <c r="R329" s="3">
        <f t="shared" si="234"/>
        <v>2024</v>
      </c>
      <c r="S329" s="44"/>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c r="AS329" s="185"/>
      <c r="AT329" s="185"/>
      <c r="AU329" s="185"/>
      <c r="AV329" s="185"/>
      <c r="AW329" s="185"/>
      <c r="AX329" s="185"/>
      <c r="AY329" s="185"/>
      <c r="AZ329" s="185"/>
      <c r="BA329" s="185"/>
      <c r="BB329" s="185"/>
      <c r="BC329" s="185"/>
      <c r="BD329" s="185"/>
      <c r="BE329" s="185"/>
      <c r="BF329" s="185"/>
      <c r="BG329" s="185"/>
      <c r="BH329" s="185"/>
      <c r="BI329" s="185"/>
      <c r="BJ329" s="185"/>
      <c r="BK329" s="185"/>
      <c r="BL329" s="185"/>
      <c r="BM329" s="185"/>
      <c r="BN329" s="185"/>
      <c r="BO329" s="185"/>
      <c r="BP329" s="185"/>
      <c r="BQ329" s="185"/>
      <c r="BR329" s="185"/>
      <c r="BS329" s="185"/>
      <c r="BT329" s="185"/>
      <c r="BU329" s="185"/>
      <c r="BV329" s="185"/>
      <c r="BW329" s="185"/>
      <c r="BX329" s="185"/>
      <c r="BY329" s="185"/>
      <c r="BZ329" s="185"/>
      <c r="CA329" s="185"/>
      <c r="CB329" s="185"/>
      <c r="CC329" s="185"/>
      <c r="CD329" s="185"/>
      <c r="CE329" s="185"/>
      <c r="CF329" s="185"/>
      <c r="CG329" s="185"/>
      <c r="CH329" s="185"/>
      <c r="CI329" s="185"/>
      <c r="CJ329" s="185"/>
      <c r="CK329" s="185"/>
      <c r="CL329" s="185"/>
    </row>
    <row r="330" spans="1:90" ht="15.75" x14ac:dyDescent="0.3">
      <c r="B330" s="44"/>
      <c r="C330" s="33"/>
      <c r="D330" s="33" t="str">
        <f>D320</f>
        <v>4-7 jaar</v>
      </c>
      <c r="E330" s="33"/>
      <c r="F330" s="44"/>
      <c r="G330" s="178"/>
      <c r="H330" s="44"/>
      <c r="I330" s="178"/>
      <c r="J330" s="178"/>
      <c r="K330" s="178"/>
      <c r="L330" s="178"/>
      <c r="M330" s="178"/>
      <c r="N330" s="178"/>
      <c r="O330" s="178"/>
      <c r="P330" s="178"/>
      <c r="Q330" s="178"/>
      <c r="R330" s="178"/>
      <c r="S330" s="44"/>
    </row>
    <row r="331" spans="1:90" ht="15.75" x14ac:dyDescent="0.3">
      <c r="B331" s="44"/>
      <c r="C331" s="33"/>
      <c r="D331" s="33" t="str">
        <f t="shared" ref="D331:D337" si="235">D321</f>
        <v>vanaf 8 jaar</v>
      </c>
      <c r="E331" s="33"/>
      <c r="F331" s="44"/>
      <c r="G331" s="178"/>
      <c r="H331" s="44"/>
      <c r="I331" s="178"/>
      <c r="J331" s="178"/>
      <c r="K331" s="178"/>
      <c r="L331" s="178"/>
      <c r="M331" s="178"/>
      <c r="N331" s="178"/>
      <c r="O331" s="178"/>
      <c r="P331" s="178"/>
      <c r="Q331" s="178"/>
      <c r="R331" s="178"/>
      <c r="S331" s="44"/>
    </row>
    <row r="332" spans="1:90" ht="15.75" x14ac:dyDescent="0.3">
      <c r="B332" s="44"/>
      <c r="C332" s="33"/>
      <c r="D332" s="51" t="str">
        <f t="shared" si="235"/>
        <v xml:space="preserve">totaal </v>
      </c>
      <c r="E332" s="51"/>
      <c r="F332" s="44"/>
      <c r="G332" s="52">
        <f>G331+G330</f>
        <v>0</v>
      </c>
      <c r="H332" s="44"/>
      <c r="I332" s="52">
        <f t="shared" ref="I332:R332" si="236">I331+I330</f>
        <v>0</v>
      </c>
      <c r="J332" s="52">
        <f t="shared" si="236"/>
        <v>0</v>
      </c>
      <c r="K332" s="52">
        <f t="shared" si="236"/>
        <v>0</v>
      </c>
      <c r="L332" s="52">
        <f t="shared" si="236"/>
        <v>0</v>
      </c>
      <c r="M332" s="52">
        <f t="shared" si="236"/>
        <v>0</v>
      </c>
      <c r="N332" s="52">
        <f t="shared" si="236"/>
        <v>0</v>
      </c>
      <c r="O332" s="52">
        <f t="shared" si="236"/>
        <v>0</v>
      </c>
      <c r="P332" s="52">
        <f t="shared" si="236"/>
        <v>0</v>
      </c>
      <c r="Q332" s="52">
        <f t="shared" si="236"/>
        <v>0</v>
      </c>
      <c r="R332" s="52">
        <f t="shared" si="236"/>
        <v>0</v>
      </c>
      <c r="S332" s="44"/>
    </row>
    <row r="333" spans="1:90" ht="15.75" x14ac:dyDescent="0.3">
      <c r="B333" s="44"/>
      <c r="C333" s="33"/>
      <c r="D333" s="56" t="str">
        <f t="shared" si="235"/>
        <v>waarvan gewichtsleerling: 0,30</v>
      </c>
      <c r="E333" s="56"/>
      <c r="F333" s="44"/>
      <c r="G333" s="178"/>
      <c r="H333" s="44"/>
      <c r="I333" s="178"/>
      <c r="J333" s="178"/>
      <c r="K333" s="178"/>
      <c r="L333" s="178"/>
      <c r="M333" s="178"/>
      <c r="N333" s="178"/>
      <c r="O333" s="178"/>
      <c r="P333" s="178"/>
      <c r="Q333" s="178"/>
      <c r="R333" s="178"/>
      <c r="S333" s="44"/>
    </row>
    <row r="334" spans="1:90" ht="15.75" x14ac:dyDescent="0.3">
      <c r="B334" s="44"/>
      <c r="C334" s="33"/>
      <c r="D334" s="56" t="str">
        <f t="shared" si="235"/>
        <v>waarvan gewichtsleerling: 1,20</v>
      </c>
      <c r="E334" s="56"/>
      <c r="F334" s="44"/>
      <c r="G334" s="178"/>
      <c r="H334" s="44"/>
      <c r="I334" s="178"/>
      <c r="J334" s="178"/>
      <c r="K334" s="178"/>
      <c r="L334" s="178"/>
      <c r="M334" s="178"/>
      <c r="N334" s="178"/>
      <c r="O334" s="178"/>
      <c r="P334" s="178"/>
      <c r="Q334" s="178"/>
      <c r="R334" s="178"/>
      <c r="S334" s="44"/>
    </row>
    <row r="335" spans="1:90" hidden="1" x14ac:dyDescent="0.3">
      <c r="D335" s="182" t="str">
        <f t="shared" si="235"/>
        <v>gewichtenregeling</v>
      </c>
      <c r="G335" s="188">
        <f>(G333*0.3)+(G334*1.2)</f>
        <v>0</v>
      </c>
      <c r="I335" s="188">
        <f t="shared" ref="I335:R335" si="237">(I333*0.3)+(I334*1.2)</f>
        <v>0</v>
      </c>
      <c r="J335" s="188">
        <f t="shared" si="237"/>
        <v>0</v>
      </c>
      <c r="K335" s="188">
        <f t="shared" si="237"/>
        <v>0</v>
      </c>
      <c r="L335" s="188">
        <f t="shared" si="237"/>
        <v>0</v>
      </c>
      <c r="M335" s="188">
        <f t="shared" si="237"/>
        <v>0</v>
      </c>
      <c r="N335" s="188">
        <f t="shared" si="237"/>
        <v>0</v>
      </c>
      <c r="O335" s="188">
        <f t="shared" si="237"/>
        <v>0</v>
      </c>
      <c r="P335" s="188">
        <f t="shared" si="237"/>
        <v>0</v>
      </c>
      <c r="Q335" s="188">
        <f t="shared" si="237"/>
        <v>0</v>
      </c>
      <c r="R335" s="188">
        <f t="shared" si="237"/>
        <v>0</v>
      </c>
    </row>
    <row r="336" spans="1:90" hidden="1" x14ac:dyDescent="0.3">
      <c r="D336" s="182" t="str">
        <f t="shared" si="235"/>
        <v>Bepalen schoolgewicht</v>
      </c>
      <c r="G336" s="188">
        <f>ROUND(IF(G337&lt;(G332*0.8),G337,(0.8*G332)),0)</f>
        <v>0</v>
      </c>
      <c r="I336" s="188">
        <f>ROUND(IF(I337&lt;(I332*0.8),I337,(0.8*I332)),0)</f>
        <v>0</v>
      </c>
      <c r="J336" s="188">
        <f>ROUND(IF(J337&lt;(J332*0.8),J337,(0.8*J332)),0)</f>
        <v>0</v>
      </c>
      <c r="K336" s="188">
        <f t="shared" ref="K336:R336" si="238">ROUND(IF(K337&lt;(K332*0.8),K337,(0.8*K332)),0)</f>
        <v>0</v>
      </c>
      <c r="L336" s="188">
        <f t="shared" si="238"/>
        <v>0</v>
      </c>
      <c r="M336" s="188">
        <f t="shared" si="238"/>
        <v>0</v>
      </c>
      <c r="N336" s="188">
        <f t="shared" si="238"/>
        <v>0</v>
      </c>
      <c r="O336" s="188">
        <f t="shared" si="238"/>
        <v>0</v>
      </c>
      <c r="P336" s="188">
        <f t="shared" si="238"/>
        <v>0</v>
      </c>
      <c r="Q336" s="188">
        <f t="shared" si="238"/>
        <v>0</v>
      </c>
      <c r="R336" s="188">
        <f t="shared" si="238"/>
        <v>0</v>
      </c>
    </row>
    <row r="337" spans="1:90" hidden="1" x14ac:dyDescent="0.3">
      <c r="D337" s="182" t="str">
        <f t="shared" si="235"/>
        <v>Schoolgewicht</v>
      </c>
      <c r="G337" s="183">
        <f>IF((ROUND(IF(G335-(6%*G332)&lt;0,0,(G335-(6%*G332))),0))&lt;(K1155+K1164+K1173+K1187),(K1155+K1164+K1173+K1187),((ROUND(IF(G335-(6%*G332)&lt;0,0,(G335-(6%*G332))),0))))</f>
        <v>0</v>
      </c>
      <c r="I337" s="183">
        <f t="shared" ref="I337:R337" si="239">IF((ROUND(IF(I335-(6%*I332)&lt;0,0,(I335-(6%*I332))),0))&lt;(L1155+L1164+L1173+L1187),(L1155+L1164+L1173+L1187),((ROUND(IF(I335-(6%*I332)&lt;0,0,(I335-(6%*I332))),0))))</f>
        <v>0</v>
      </c>
      <c r="J337" s="183">
        <f t="shared" si="239"/>
        <v>0</v>
      </c>
      <c r="K337" s="183">
        <f t="shared" si="239"/>
        <v>0</v>
      </c>
      <c r="L337" s="183">
        <f t="shared" si="239"/>
        <v>0</v>
      </c>
      <c r="M337" s="183">
        <f t="shared" si="239"/>
        <v>0</v>
      </c>
      <c r="N337" s="183">
        <f t="shared" si="239"/>
        <v>0</v>
      </c>
      <c r="O337" s="183">
        <f t="shared" si="239"/>
        <v>0</v>
      </c>
      <c r="P337" s="183">
        <f t="shared" si="239"/>
        <v>0</v>
      </c>
      <c r="Q337" s="183">
        <f t="shared" si="239"/>
        <v>0</v>
      </c>
      <c r="R337" s="183">
        <f t="shared" si="239"/>
        <v>0</v>
      </c>
    </row>
    <row r="338" spans="1:90" thickBot="1" x14ac:dyDescent="0.35">
      <c r="B338" s="44"/>
      <c r="C338" s="44"/>
      <c r="D338" s="44"/>
      <c r="E338" s="44"/>
      <c r="F338" s="44"/>
      <c r="G338" s="44"/>
      <c r="H338" s="44"/>
      <c r="I338" s="44"/>
      <c r="J338" s="44"/>
      <c r="K338" s="44"/>
      <c r="L338" s="44"/>
      <c r="M338" s="44"/>
      <c r="N338" s="44"/>
      <c r="O338" s="44"/>
      <c r="P338" s="44"/>
      <c r="Q338" s="44"/>
      <c r="R338" s="44"/>
      <c r="S338" s="44"/>
    </row>
    <row r="339" spans="1:90" s="177" customFormat="1" ht="18.75" thickBot="1" x14ac:dyDescent="0.35">
      <c r="A339" s="185"/>
      <c r="B339" s="44"/>
      <c r="C339" s="195" t="str">
        <f>'Invulblad - Onderhoudskosten'!B42</f>
        <v>School 34</v>
      </c>
      <c r="D339" s="51" t="str">
        <f t="shared" ref="D339:D347" si="240">D329</f>
        <v>Aantal leerlingen</v>
      </c>
      <c r="E339" s="51"/>
      <c r="F339" s="44"/>
      <c r="G339" s="194">
        <f t="shared" ref="G339:R339" si="241">G329</f>
        <v>41548</v>
      </c>
      <c r="H339" s="44"/>
      <c r="I339" s="3">
        <f t="shared" si="241"/>
        <v>2015</v>
      </c>
      <c r="J339" s="3">
        <f t="shared" si="241"/>
        <v>2016</v>
      </c>
      <c r="K339" s="3">
        <f t="shared" si="241"/>
        <v>2017</v>
      </c>
      <c r="L339" s="3">
        <f t="shared" si="241"/>
        <v>2018</v>
      </c>
      <c r="M339" s="3">
        <f t="shared" si="241"/>
        <v>2019</v>
      </c>
      <c r="N339" s="3">
        <f t="shared" si="241"/>
        <v>2020</v>
      </c>
      <c r="O339" s="3">
        <f t="shared" si="241"/>
        <v>2021</v>
      </c>
      <c r="P339" s="3">
        <f t="shared" si="241"/>
        <v>2022</v>
      </c>
      <c r="Q339" s="3">
        <f t="shared" si="241"/>
        <v>2023</v>
      </c>
      <c r="R339" s="3">
        <f t="shared" si="241"/>
        <v>2024</v>
      </c>
      <c r="S339" s="44"/>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c r="AS339" s="185"/>
      <c r="AT339" s="185"/>
      <c r="AU339" s="185"/>
      <c r="AV339" s="185"/>
      <c r="AW339" s="185"/>
      <c r="AX339" s="185"/>
      <c r="AY339" s="185"/>
      <c r="AZ339" s="185"/>
      <c r="BA339" s="185"/>
      <c r="BB339" s="185"/>
      <c r="BC339" s="185"/>
      <c r="BD339" s="185"/>
      <c r="BE339" s="185"/>
      <c r="BF339" s="185"/>
      <c r="BG339" s="185"/>
      <c r="BH339" s="185"/>
      <c r="BI339" s="185"/>
      <c r="BJ339" s="185"/>
      <c r="BK339" s="185"/>
      <c r="BL339" s="185"/>
      <c r="BM339" s="185"/>
      <c r="BN339" s="185"/>
      <c r="BO339" s="185"/>
      <c r="BP339" s="185"/>
      <c r="BQ339" s="185"/>
      <c r="BR339" s="185"/>
      <c r="BS339" s="185"/>
      <c r="BT339" s="185"/>
      <c r="BU339" s="185"/>
      <c r="BV339" s="185"/>
      <c r="BW339" s="185"/>
      <c r="BX339" s="185"/>
      <c r="BY339" s="185"/>
      <c r="BZ339" s="185"/>
      <c r="CA339" s="185"/>
      <c r="CB339" s="185"/>
      <c r="CC339" s="185"/>
      <c r="CD339" s="185"/>
      <c r="CE339" s="185"/>
      <c r="CF339" s="185"/>
      <c r="CG339" s="185"/>
      <c r="CH339" s="185"/>
      <c r="CI339" s="185"/>
      <c r="CJ339" s="185"/>
      <c r="CK339" s="185"/>
      <c r="CL339" s="185"/>
    </row>
    <row r="340" spans="1:90" ht="15.75" x14ac:dyDescent="0.3">
      <c r="B340" s="44"/>
      <c r="C340" s="33"/>
      <c r="D340" s="33" t="str">
        <f t="shared" si="240"/>
        <v>4-7 jaar</v>
      </c>
      <c r="E340" s="33"/>
      <c r="F340" s="44"/>
      <c r="G340" s="178"/>
      <c r="H340" s="44"/>
      <c r="I340" s="178"/>
      <c r="J340" s="178"/>
      <c r="K340" s="178"/>
      <c r="L340" s="178"/>
      <c r="M340" s="178"/>
      <c r="N340" s="178"/>
      <c r="O340" s="178"/>
      <c r="P340" s="178"/>
      <c r="Q340" s="178"/>
      <c r="R340" s="178"/>
      <c r="S340" s="44"/>
    </row>
    <row r="341" spans="1:90" ht="15.75" x14ac:dyDescent="0.3">
      <c r="B341" s="44"/>
      <c r="C341" s="33"/>
      <c r="D341" s="33" t="str">
        <f t="shared" si="240"/>
        <v>vanaf 8 jaar</v>
      </c>
      <c r="E341" s="33"/>
      <c r="F341" s="44"/>
      <c r="G341" s="178"/>
      <c r="H341" s="44"/>
      <c r="I341" s="178"/>
      <c r="J341" s="178"/>
      <c r="K341" s="178"/>
      <c r="L341" s="178"/>
      <c r="M341" s="178"/>
      <c r="N341" s="178"/>
      <c r="O341" s="178"/>
      <c r="P341" s="178"/>
      <c r="Q341" s="178"/>
      <c r="R341" s="178"/>
      <c r="S341" s="44"/>
    </row>
    <row r="342" spans="1:90" ht="15.75" x14ac:dyDescent="0.3">
      <c r="B342" s="44"/>
      <c r="C342" s="33"/>
      <c r="D342" s="51" t="str">
        <f t="shared" si="240"/>
        <v xml:space="preserve">totaal </v>
      </c>
      <c r="E342" s="51"/>
      <c r="F342" s="44"/>
      <c r="G342" s="52">
        <f>G341+G340</f>
        <v>0</v>
      </c>
      <c r="H342" s="44"/>
      <c r="I342" s="52">
        <f t="shared" ref="I342:R342" si="242">I341+I340</f>
        <v>0</v>
      </c>
      <c r="J342" s="52">
        <f t="shared" si="242"/>
        <v>0</v>
      </c>
      <c r="K342" s="52">
        <f t="shared" si="242"/>
        <v>0</v>
      </c>
      <c r="L342" s="52">
        <f t="shared" si="242"/>
        <v>0</v>
      </c>
      <c r="M342" s="52">
        <f t="shared" si="242"/>
        <v>0</v>
      </c>
      <c r="N342" s="52">
        <f t="shared" si="242"/>
        <v>0</v>
      </c>
      <c r="O342" s="52">
        <f t="shared" si="242"/>
        <v>0</v>
      </c>
      <c r="P342" s="52">
        <f t="shared" si="242"/>
        <v>0</v>
      </c>
      <c r="Q342" s="52">
        <f t="shared" si="242"/>
        <v>0</v>
      </c>
      <c r="R342" s="52">
        <f t="shared" si="242"/>
        <v>0</v>
      </c>
      <c r="S342" s="44"/>
    </row>
    <row r="343" spans="1:90" ht="15.75" x14ac:dyDescent="0.3">
      <c r="B343" s="44"/>
      <c r="C343" s="33"/>
      <c r="D343" s="56" t="str">
        <f t="shared" si="240"/>
        <v>waarvan gewichtsleerling: 0,30</v>
      </c>
      <c r="E343" s="56"/>
      <c r="F343" s="44"/>
      <c r="G343" s="178"/>
      <c r="H343" s="44"/>
      <c r="I343" s="178"/>
      <c r="J343" s="178"/>
      <c r="K343" s="178"/>
      <c r="L343" s="178"/>
      <c r="M343" s="178"/>
      <c r="N343" s="178"/>
      <c r="O343" s="178"/>
      <c r="P343" s="178"/>
      <c r="Q343" s="178"/>
      <c r="R343" s="178"/>
      <c r="S343" s="44"/>
    </row>
    <row r="344" spans="1:90" ht="15.75" x14ac:dyDescent="0.3">
      <c r="B344" s="44"/>
      <c r="C344" s="33"/>
      <c r="D344" s="56" t="str">
        <f t="shared" si="240"/>
        <v>waarvan gewichtsleerling: 1,20</v>
      </c>
      <c r="E344" s="56"/>
      <c r="F344" s="44"/>
      <c r="G344" s="178"/>
      <c r="H344" s="44"/>
      <c r="I344" s="178"/>
      <c r="J344" s="178"/>
      <c r="K344" s="178"/>
      <c r="L344" s="178"/>
      <c r="M344" s="178"/>
      <c r="N344" s="178"/>
      <c r="O344" s="178"/>
      <c r="P344" s="178"/>
      <c r="Q344" s="178"/>
      <c r="R344" s="178"/>
      <c r="S344" s="44"/>
    </row>
    <row r="345" spans="1:90" hidden="1" x14ac:dyDescent="0.3">
      <c r="D345" s="182" t="str">
        <f t="shared" si="240"/>
        <v>gewichtenregeling</v>
      </c>
      <c r="G345" s="188">
        <f>(G343*0.3)+(G344*1.2)</f>
        <v>0</v>
      </c>
      <c r="I345" s="188">
        <f t="shared" ref="I345:R345" si="243">(I343*0.3)+(I344*1.2)</f>
        <v>0</v>
      </c>
      <c r="J345" s="188">
        <f t="shared" si="243"/>
        <v>0</v>
      </c>
      <c r="K345" s="188">
        <f t="shared" si="243"/>
        <v>0</v>
      </c>
      <c r="L345" s="188">
        <f t="shared" si="243"/>
        <v>0</v>
      </c>
      <c r="M345" s="188">
        <f t="shared" si="243"/>
        <v>0</v>
      </c>
      <c r="N345" s="188">
        <f t="shared" si="243"/>
        <v>0</v>
      </c>
      <c r="O345" s="188">
        <f t="shared" si="243"/>
        <v>0</v>
      </c>
      <c r="P345" s="188">
        <f t="shared" si="243"/>
        <v>0</v>
      </c>
      <c r="Q345" s="188">
        <f t="shared" si="243"/>
        <v>0</v>
      </c>
      <c r="R345" s="188">
        <f t="shared" si="243"/>
        <v>0</v>
      </c>
    </row>
    <row r="346" spans="1:90" hidden="1" x14ac:dyDescent="0.3">
      <c r="D346" s="182" t="str">
        <f t="shared" si="240"/>
        <v>Bepalen schoolgewicht</v>
      </c>
      <c r="G346" s="188">
        <f>ROUND(IF(G347&lt;(G342*0.8),G347,(0.8*G342)),0)</f>
        <v>0</v>
      </c>
      <c r="I346" s="188">
        <f>ROUND(IF(I347&lt;(I342*0.8),I347,(0.8*I342)),0)</f>
        <v>0</v>
      </c>
      <c r="J346" s="188">
        <f>ROUND(IF(J347&lt;(J342*0.8),J347,(0.8*J342)),0)</f>
        <v>0</v>
      </c>
      <c r="K346" s="188">
        <f t="shared" ref="K346:R346" si="244">ROUND(IF(K347&lt;(K342*0.8),K347,(0.8*K342)),0)</f>
        <v>0</v>
      </c>
      <c r="L346" s="188">
        <f t="shared" si="244"/>
        <v>0</v>
      </c>
      <c r="M346" s="188">
        <f t="shared" si="244"/>
        <v>0</v>
      </c>
      <c r="N346" s="188">
        <f t="shared" si="244"/>
        <v>0</v>
      </c>
      <c r="O346" s="188">
        <f t="shared" si="244"/>
        <v>0</v>
      </c>
      <c r="P346" s="188">
        <f t="shared" si="244"/>
        <v>0</v>
      </c>
      <c r="Q346" s="188">
        <f t="shared" si="244"/>
        <v>0</v>
      </c>
      <c r="R346" s="188">
        <f t="shared" si="244"/>
        <v>0</v>
      </c>
    </row>
    <row r="347" spans="1:90" hidden="1" x14ac:dyDescent="0.3">
      <c r="D347" s="182" t="str">
        <f t="shared" si="240"/>
        <v>Schoolgewicht</v>
      </c>
      <c r="G347" s="183">
        <f>IF((ROUND(IF(G345-(6%*G342)&lt;0,0,(G345-(6%*G342))),0))&lt;(K1166+K1175+K1184+K1198),(K1166+K1175+K1184+K1198),((ROUND(IF(G345-(6%*G342)&lt;0,0,(G345-(6%*G342))),0))))</f>
        <v>0</v>
      </c>
      <c r="I347" s="183">
        <f t="shared" ref="I347:R347" si="245">IF((ROUND(IF(I345-(6%*I342)&lt;0,0,(I345-(6%*I342))),0))&lt;(L1166+L1175+L1184+L1198),(L1166+L1175+L1184+L1198),((ROUND(IF(I345-(6%*I342)&lt;0,0,(I345-(6%*I342))),0))))</f>
        <v>0</v>
      </c>
      <c r="J347" s="183">
        <f t="shared" si="245"/>
        <v>0</v>
      </c>
      <c r="K347" s="183">
        <f t="shared" si="245"/>
        <v>0</v>
      </c>
      <c r="L347" s="183">
        <f t="shared" si="245"/>
        <v>0</v>
      </c>
      <c r="M347" s="183">
        <f t="shared" si="245"/>
        <v>0</v>
      </c>
      <c r="N347" s="183">
        <f t="shared" si="245"/>
        <v>0</v>
      </c>
      <c r="O347" s="183">
        <f t="shared" si="245"/>
        <v>0</v>
      </c>
      <c r="P347" s="183">
        <f t="shared" si="245"/>
        <v>0</v>
      </c>
      <c r="Q347" s="183">
        <f t="shared" si="245"/>
        <v>0</v>
      </c>
      <c r="R347" s="183">
        <f t="shared" si="245"/>
        <v>0</v>
      </c>
    </row>
    <row r="348" spans="1:90" thickBot="1" x14ac:dyDescent="0.35">
      <c r="B348" s="44"/>
      <c r="C348" s="44"/>
      <c r="D348" s="44"/>
      <c r="E348" s="44"/>
      <c r="F348" s="44"/>
      <c r="G348" s="44"/>
      <c r="H348" s="44"/>
      <c r="I348" s="44"/>
      <c r="J348" s="44"/>
      <c r="K348" s="44"/>
      <c r="L348" s="44"/>
      <c r="M348" s="44"/>
      <c r="N348" s="44"/>
      <c r="O348" s="44"/>
      <c r="P348" s="44"/>
      <c r="Q348" s="44"/>
      <c r="R348" s="44"/>
      <c r="S348" s="44"/>
    </row>
    <row r="349" spans="1:90" s="177" customFormat="1" ht="18.75" thickBot="1" x14ac:dyDescent="0.35">
      <c r="A349" s="185"/>
      <c r="B349" s="44"/>
      <c r="C349" s="195" t="str">
        <f>'Invulblad - Onderhoudskosten'!B43</f>
        <v>School 35</v>
      </c>
      <c r="D349" s="51" t="str">
        <f>D339</f>
        <v>Aantal leerlingen</v>
      </c>
      <c r="E349" s="51"/>
      <c r="F349" s="44"/>
      <c r="G349" s="194">
        <f>G339</f>
        <v>41548</v>
      </c>
      <c r="H349" s="44"/>
      <c r="I349" s="3">
        <f t="shared" ref="I349:R349" si="246">I339</f>
        <v>2015</v>
      </c>
      <c r="J349" s="3">
        <f t="shared" si="246"/>
        <v>2016</v>
      </c>
      <c r="K349" s="3">
        <f t="shared" si="246"/>
        <v>2017</v>
      </c>
      <c r="L349" s="3">
        <f t="shared" si="246"/>
        <v>2018</v>
      </c>
      <c r="M349" s="3">
        <f t="shared" si="246"/>
        <v>2019</v>
      </c>
      <c r="N349" s="3">
        <f t="shared" si="246"/>
        <v>2020</v>
      </c>
      <c r="O349" s="3">
        <f t="shared" si="246"/>
        <v>2021</v>
      </c>
      <c r="P349" s="3">
        <f t="shared" si="246"/>
        <v>2022</v>
      </c>
      <c r="Q349" s="3">
        <f t="shared" si="246"/>
        <v>2023</v>
      </c>
      <c r="R349" s="3">
        <f t="shared" si="246"/>
        <v>2024</v>
      </c>
      <c r="S349" s="44"/>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c r="AS349" s="185"/>
      <c r="AT349" s="185"/>
      <c r="AU349" s="185"/>
      <c r="AV349" s="185"/>
      <c r="AW349" s="185"/>
      <c r="AX349" s="185"/>
      <c r="AY349" s="185"/>
      <c r="AZ349" s="185"/>
      <c r="BA349" s="185"/>
      <c r="BB349" s="185"/>
      <c r="BC349" s="185"/>
      <c r="BD349" s="185"/>
      <c r="BE349" s="185"/>
      <c r="BF349" s="185"/>
      <c r="BG349" s="185"/>
      <c r="BH349" s="185"/>
      <c r="BI349" s="185"/>
      <c r="BJ349" s="185"/>
      <c r="BK349" s="185"/>
      <c r="BL349" s="185"/>
      <c r="BM349" s="185"/>
      <c r="BN349" s="185"/>
      <c r="BO349" s="185"/>
      <c r="BP349" s="185"/>
      <c r="BQ349" s="185"/>
      <c r="BR349" s="185"/>
      <c r="BS349" s="185"/>
      <c r="BT349" s="185"/>
      <c r="BU349" s="185"/>
      <c r="BV349" s="185"/>
      <c r="BW349" s="185"/>
      <c r="BX349" s="185"/>
      <c r="BY349" s="185"/>
      <c r="BZ349" s="185"/>
      <c r="CA349" s="185"/>
      <c r="CB349" s="185"/>
      <c r="CC349" s="185"/>
      <c r="CD349" s="185"/>
      <c r="CE349" s="185"/>
      <c r="CF349" s="185"/>
      <c r="CG349" s="185"/>
      <c r="CH349" s="185"/>
      <c r="CI349" s="185"/>
      <c r="CJ349" s="185"/>
      <c r="CK349" s="185"/>
      <c r="CL349" s="185"/>
    </row>
    <row r="350" spans="1:90" ht="15.75" x14ac:dyDescent="0.3">
      <c r="B350" s="44"/>
      <c r="C350" s="33"/>
      <c r="D350" s="33" t="str">
        <f>D340</f>
        <v>4-7 jaar</v>
      </c>
      <c r="E350" s="33"/>
      <c r="F350" s="44"/>
      <c r="G350" s="178"/>
      <c r="H350" s="44"/>
      <c r="I350" s="178"/>
      <c r="J350" s="178"/>
      <c r="K350" s="178"/>
      <c r="L350" s="178"/>
      <c r="M350" s="178"/>
      <c r="N350" s="178"/>
      <c r="O350" s="178"/>
      <c r="P350" s="178"/>
      <c r="Q350" s="178"/>
      <c r="R350" s="178"/>
      <c r="S350" s="44"/>
    </row>
    <row r="351" spans="1:90" ht="15.75" x14ac:dyDescent="0.3">
      <c r="B351" s="44"/>
      <c r="C351" s="33"/>
      <c r="D351" s="33" t="str">
        <f t="shared" ref="D351:D357" si="247">D341</f>
        <v>vanaf 8 jaar</v>
      </c>
      <c r="E351" s="33"/>
      <c r="F351" s="44"/>
      <c r="G351" s="178"/>
      <c r="H351" s="44"/>
      <c r="I351" s="178"/>
      <c r="J351" s="178"/>
      <c r="K351" s="178"/>
      <c r="L351" s="178"/>
      <c r="M351" s="178"/>
      <c r="N351" s="178"/>
      <c r="O351" s="178"/>
      <c r="P351" s="178"/>
      <c r="Q351" s="178"/>
      <c r="R351" s="178"/>
      <c r="S351" s="44"/>
    </row>
    <row r="352" spans="1:90" ht="15.75" x14ac:dyDescent="0.3">
      <c r="B352" s="44"/>
      <c r="C352" s="33"/>
      <c r="D352" s="51" t="str">
        <f t="shared" si="247"/>
        <v xml:space="preserve">totaal </v>
      </c>
      <c r="E352" s="51"/>
      <c r="F352" s="44"/>
      <c r="G352" s="52">
        <f>G351+G350</f>
        <v>0</v>
      </c>
      <c r="H352" s="44"/>
      <c r="I352" s="52">
        <f t="shared" ref="I352:R352" si="248">I351+I350</f>
        <v>0</v>
      </c>
      <c r="J352" s="52">
        <f t="shared" si="248"/>
        <v>0</v>
      </c>
      <c r="K352" s="52">
        <f t="shared" si="248"/>
        <v>0</v>
      </c>
      <c r="L352" s="52">
        <f t="shared" si="248"/>
        <v>0</v>
      </c>
      <c r="M352" s="52">
        <f t="shared" si="248"/>
        <v>0</v>
      </c>
      <c r="N352" s="52">
        <f t="shared" si="248"/>
        <v>0</v>
      </c>
      <c r="O352" s="52">
        <f t="shared" si="248"/>
        <v>0</v>
      </c>
      <c r="P352" s="52">
        <f t="shared" si="248"/>
        <v>0</v>
      </c>
      <c r="Q352" s="52">
        <f t="shared" si="248"/>
        <v>0</v>
      </c>
      <c r="R352" s="52">
        <f t="shared" si="248"/>
        <v>0</v>
      </c>
      <c r="S352" s="44"/>
    </row>
    <row r="353" spans="1:90" ht="15.75" x14ac:dyDescent="0.3">
      <c r="B353" s="44"/>
      <c r="C353" s="33"/>
      <c r="D353" s="56" t="str">
        <f t="shared" si="247"/>
        <v>waarvan gewichtsleerling: 0,30</v>
      </c>
      <c r="E353" s="56"/>
      <c r="F353" s="44"/>
      <c r="G353" s="178"/>
      <c r="H353" s="44"/>
      <c r="I353" s="178"/>
      <c r="J353" s="178"/>
      <c r="K353" s="178"/>
      <c r="L353" s="178"/>
      <c r="M353" s="178"/>
      <c r="N353" s="178"/>
      <c r="O353" s="178"/>
      <c r="P353" s="178"/>
      <c r="Q353" s="178"/>
      <c r="R353" s="178"/>
      <c r="S353" s="44"/>
    </row>
    <row r="354" spans="1:90" ht="15.75" x14ac:dyDescent="0.3">
      <c r="B354" s="44"/>
      <c r="C354" s="33"/>
      <c r="D354" s="56" t="str">
        <f t="shared" si="247"/>
        <v>waarvan gewichtsleerling: 1,20</v>
      </c>
      <c r="E354" s="56"/>
      <c r="F354" s="44"/>
      <c r="G354" s="178"/>
      <c r="H354" s="44"/>
      <c r="I354" s="178"/>
      <c r="J354" s="178"/>
      <c r="K354" s="178"/>
      <c r="L354" s="178"/>
      <c r="M354" s="178"/>
      <c r="N354" s="178"/>
      <c r="O354" s="178"/>
      <c r="P354" s="178"/>
      <c r="Q354" s="178"/>
      <c r="R354" s="178"/>
      <c r="S354" s="44"/>
    </row>
    <row r="355" spans="1:90" hidden="1" x14ac:dyDescent="0.3">
      <c r="D355" s="182" t="str">
        <f t="shared" si="247"/>
        <v>gewichtenregeling</v>
      </c>
      <c r="G355" s="188">
        <f>(G353*0.3)+(G354*1.2)</f>
        <v>0</v>
      </c>
      <c r="I355" s="188">
        <f t="shared" ref="I355:R355" si="249">(I353*0.3)+(I354*1.2)</f>
        <v>0</v>
      </c>
      <c r="J355" s="188">
        <f t="shared" si="249"/>
        <v>0</v>
      </c>
      <c r="K355" s="188">
        <f t="shared" si="249"/>
        <v>0</v>
      </c>
      <c r="L355" s="188">
        <f t="shared" si="249"/>
        <v>0</v>
      </c>
      <c r="M355" s="188">
        <f t="shared" si="249"/>
        <v>0</v>
      </c>
      <c r="N355" s="188">
        <f t="shared" si="249"/>
        <v>0</v>
      </c>
      <c r="O355" s="188">
        <f t="shared" si="249"/>
        <v>0</v>
      </c>
      <c r="P355" s="188">
        <f t="shared" si="249"/>
        <v>0</v>
      </c>
      <c r="Q355" s="188">
        <f t="shared" si="249"/>
        <v>0</v>
      </c>
      <c r="R355" s="188">
        <f t="shared" si="249"/>
        <v>0</v>
      </c>
    </row>
    <row r="356" spans="1:90" hidden="1" x14ac:dyDescent="0.3">
      <c r="D356" s="182" t="str">
        <f t="shared" si="247"/>
        <v>Bepalen schoolgewicht</v>
      </c>
      <c r="G356" s="188">
        <f>ROUND(IF(G357&lt;(G352*0.8),G357,(0.8*G352)),0)</f>
        <v>0</v>
      </c>
      <c r="I356" s="188">
        <f>ROUND(IF(I357&lt;(I352*0.8),I357,(0.8*I352)),0)</f>
        <v>0</v>
      </c>
      <c r="J356" s="188">
        <f>ROUND(IF(J357&lt;(J352*0.8),J357,(0.8*J352)),0)</f>
        <v>0</v>
      </c>
      <c r="K356" s="188">
        <f t="shared" ref="K356:R356" si="250">ROUND(IF(K357&lt;(K352*0.8),K357,(0.8*K352)),0)</f>
        <v>0</v>
      </c>
      <c r="L356" s="188">
        <f t="shared" si="250"/>
        <v>0</v>
      </c>
      <c r="M356" s="188">
        <f t="shared" si="250"/>
        <v>0</v>
      </c>
      <c r="N356" s="188">
        <f t="shared" si="250"/>
        <v>0</v>
      </c>
      <c r="O356" s="188">
        <f t="shared" si="250"/>
        <v>0</v>
      </c>
      <c r="P356" s="188">
        <f t="shared" si="250"/>
        <v>0</v>
      </c>
      <c r="Q356" s="188">
        <f t="shared" si="250"/>
        <v>0</v>
      </c>
      <c r="R356" s="188">
        <f t="shared" si="250"/>
        <v>0</v>
      </c>
    </row>
    <row r="357" spans="1:90" hidden="1" x14ac:dyDescent="0.3">
      <c r="D357" s="182" t="str">
        <f t="shared" si="247"/>
        <v>Schoolgewicht</v>
      </c>
      <c r="G357" s="183">
        <f>IF((ROUND(IF(G355-(6%*G352)&lt;0,0,(G355-(6%*G352))),0))&lt;(K1176+K1185+K1194+K1208),(K1176+K1185+K1194+K1208),((ROUND(IF(G355-(6%*G352)&lt;0,0,(G355-(6%*G352))),0))))</f>
        <v>0</v>
      </c>
      <c r="I357" s="183">
        <f t="shared" ref="I357:R357" si="251">IF((ROUND(IF(I355-(6%*I352)&lt;0,0,(I355-(6%*I352))),0))&lt;(L1176+L1185+L1194+L1208),(L1176+L1185+L1194+L1208),((ROUND(IF(I355-(6%*I352)&lt;0,0,(I355-(6%*I352))),0))))</f>
        <v>0</v>
      </c>
      <c r="J357" s="183">
        <f t="shared" si="251"/>
        <v>0</v>
      </c>
      <c r="K357" s="183">
        <f t="shared" si="251"/>
        <v>0</v>
      </c>
      <c r="L357" s="183">
        <f t="shared" si="251"/>
        <v>0</v>
      </c>
      <c r="M357" s="183">
        <f t="shared" si="251"/>
        <v>0</v>
      </c>
      <c r="N357" s="183">
        <f t="shared" si="251"/>
        <v>0</v>
      </c>
      <c r="O357" s="183">
        <f t="shared" si="251"/>
        <v>0</v>
      </c>
      <c r="P357" s="183">
        <f t="shared" si="251"/>
        <v>0</v>
      </c>
      <c r="Q357" s="183">
        <f t="shared" si="251"/>
        <v>0</v>
      </c>
      <c r="R357" s="183">
        <f t="shared" si="251"/>
        <v>0</v>
      </c>
    </row>
    <row r="358" spans="1:90" thickBot="1" x14ac:dyDescent="0.35">
      <c r="B358" s="44"/>
      <c r="C358" s="44"/>
      <c r="D358" s="44"/>
      <c r="E358" s="44"/>
      <c r="F358" s="44"/>
      <c r="G358" s="44"/>
      <c r="H358" s="44"/>
      <c r="I358" s="44"/>
      <c r="J358" s="44"/>
      <c r="K358" s="44"/>
      <c r="L358" s="44"/>
      <c r="M358" s="44"/>
      <c r="N358" s="44"/>
      <c r="O358" s="44"/>
      <c r="P358" s="44"/>
      <c r="Q358" s="44"/>
      <c r="R358" s="44"/>
      <c r="S358" s="44"/>
    </row>
    <row r="359" spans="1:90" s="177" customFormat="1" ht="18.75" thickBot="1" x14ac:dyDescent="0.35">
      <c r="A359" s="185"/>
      <c r="B359" s="44"/>
      <c r="C359" s="195" t="str">
        <f>'Invulblad - Onderhoudskosten'!B44</f>
        <v>School 36</v>
      </c>
      <c r="D359" s="51" t="str">
        <f>D349</f>
        <v>Aantal leerlingen</v>
      </c>
      <c r="E359" s="51"/>
      <c r="F359" s="44"/>
      <c r="G359" s="194">
        <f>G349</f>
        <v>41548</v>
      </c>
      <c r="H359" s="44"/>
      <c r="I359" s="3">
        <f t="shared" ref="I359:R359" si="252">I349</f>
        <v>2015</v>
      </c>
      <c r="J359" s="3">
        <f t="shared" si="252"/>
        <v>2016</v>
      </c>
      <c r="K359" s="3">
        <f t="shared" si="252"/>
        <v>2017</v>
      </c>
      <c r="L359" s="3">
        <f t="shared" si="252"/>
        <v>2018</v>
      </c>
      <c r="M359" s="3">
        <f t="shared" si="252"/>
        <v>2019</v>
      </c>
      <c r="N359" s="3">
        <f t="shared" si="252"/>
        <v>2020</v>
      </c>
      <c r="O359" s="3">
        <f t="shared" si="252"/>
        <v>2021</v>
      </c>
      <c r="P359" s="3">
        <f t="shared" si="252"/>
        <v>2022</v>
      </c>
      <c r="Q359" s="3">
        <f t="shared" si="252"/>
        <v>2023</v>
      </c>
      <c r="R359" s="3">
        <f t="shared" si="252"/>
        <v>2024</v>
      </c>
      <c r="S359" s="44"/>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c r="AS359" s="185"/>
      <c r="AT359" s="185"/>
      <c r="AU359" s="185"/>
      <c r="AV359" s="185"/>
      <c r="AW359" s="185"/>
      <c r="AX359" s="185"/>
      <c r="AY359" s="185"/>
      <c r="AZ359" s="185"/>
      <c r="BA359" s="185"/>
      <c r="BB359" s="185"/>
      <c r="BC359" s="185"/>
      <c r="BD359" s="185"/>
      <c r="BE359" s="185"/>
      <c r="BF359" s="185"/>
      <c r="BG359" s="185"/>
      <c r="BH359" s="185"/>
      <c r="BI359" s="185"/>
      <c r="BJ359" s="185"/>
      <c r="BK359" s="185"/>
      <c r="BL359" s="185"/>
      <c r="BM359" s="185"/>
      <c r="BN359" s="185"/>
      <c r="BO359" s="185"/>
      <c r="BP359" s="185"/>
      <c r="BQ359" s="185"/>
      <c r="BR359" s="185"/>
      <c r="BS359" s="185"/>
      <c r="BT359" s="185"/>
      <c r="BU359" s="185"/>
      <c r="BV359" s="185"/>
      <c r="BW359" s="185"/>
      <c r="BX359" s="185"/>
      <c r="BY359" s="185"/>
      <c r="BZ359" s="185"/>
      <c r="CA359" s="185"/>
      <c r="CB359" s="185"/>
      <c r="CC359" s="185"/>
      <c r="CD359" s="185"/>
      <c r="CE359" s="185"/>
      <c r="CF359" s="185"/>
      <c r="CG359" s="185"/>
      <c r="CH359" s="185"/>
      <c r="CI359" s="185"/>
      <c r="CJ359" s="185"/>
      <c r="CK359" s="185"/>
      <c r="CL359" s="185"/>
    </row>
    <row r="360" spans="1:90" ht="15.75" x14ac:dyDescent="0.3">
      <c r="B360" s="44"/>
      <c r="C360" s="33"/>
      <c r="D360" s="33" t="str">
        <f>D350</f>
        <v>4-7 jaar</v>
      </c>
      <c r="E360" s="33"/>
      <c r="F360" s="44"/>
      <c r="G360" s="178"/>
      <c r="H360" s="44"/>
      <c r="I360" s="178"/>
      <c r="J360" s="178"/>
      <c r="K360" s="178"/>
      <c r="L360" s="178"/>
      <c r="M360" s="178"/>
      <c r="N360" s="178"/>
      <c r="O360" s="178"/>
      <c r="P360" s="178"/>
      <c r="Q360" s="178"/>
      <c r="R360" s="178"/>
      <c r="S360" s="44"/>
    </row>
    <row r="361" spans="1:90" ht="15.75" x14ac:dyDescent="0.3">
      <c r="B361" s="44"/>
      <c r="C361" s="33"/>
      <c r="D361" s="33" t="str">
        <f t="shared" ref="D361:D367" si="253">D351</f>
        <v>vanaf 8 jaar</v>
      </c>
      <c r="E361" s="33"/>
      <c r="F361" s="44"/>
      <c r="G361" s="178"/>
      <c r="H361" s="44"/>
      <c r="I361" s="178"/>
      <c r="J361" s="178"/>
      <c r="K361" s="178"/>
      <c r="L361" s="178"/>
      <c r="M361" s="178"/>
      <c r="N361" s="178"/>
      <c r="O361" s="178"/>
      <c r="P361" s="178"/>
      <c r="Q361" s="178"/>
      <c r="R361" s="178"/>
      <c r="S361" s="44"/>
    </row>
    <row r="362" spans="1:90" ht="15.75" x14ac:dyDescent="0.3">
      <c r="B362" s="44"/>
      <c r="C362" s="33"/>
      <c r="D362" s="51" t="str">
        <f t="shared" si="253"/>
        <v xml:space="preserve">totaal </v>
      </c>
      <c r="E362" s="51"/>
      <c r="F362" s="44"/>
      <c r="G362" s="52">
        <f>G361+G360</f>
        <v>0</v>
      </c>
      <c r="H362" s="44"/>
      <c r="I362" s="52">
        <f t="shared" ref="I362:R362" si="254">I361+I360</f>
        <v>0</v>
      </c>
      <c r="J362" s="52">
        <f t="shared" si="254"/>
        <v>0</v>
      </c>
      <c r="K362" s="52">
        <f t="shared" si="254"/>
        <v>0</v>
      </c>
      <c r="L362" s="52">
        <f t="shared" si="254"/>
        <v>0</v>
      </c>
      <c r="M362" s="52">
        <f t="shared" si="254"/>
        <v>0</v>
      </c>
      <c r="N362" s="52">
        <f t="shared" si="254"/>
        <v>0</v>
      </c>
      <c r="O362" s="52">
        <f t="shared" si="254"/>
        <v>0</v>
      </c>
      <c r="P362" s="52">
        <f t="shared" si="254"/>
        <v>0</v>
      </c>
      <c r="Q362" s="52">
        <f t="shared" si="254"/>
        <v>0</v>
      </c>
      <c r="R362" s="52">
        <f t="shared" si="254"/>
        <v>0</v>
      </c>
      <c r="S362" s="44"/>
    </row>
    <row r="363" spans="1:90" ht="15.75" x14ac:dyDescent="0.3">
      <c r="B363" s="44"/>
      <c r="C363" s="33"/>
      <c r="D363" s="56" t="str">
        <f t="shared" si="253"/>
        <v>waarvan gewichtsleerling: 0,30</v>
      </c>
      <c r="E363" s="56"/>
      <c r="F363" s="44"/>
      <c r="G363" s="178"/>
      <c r="H363" s="44"/>
      <c r="I363" s="178"/>
      <c r="J363" s="178"/>
      <c r="K363" s="178"/>
      <c r="L363" s="178"/>
      <c r="M363" s="178"/>
      <c r="N363" s="178"/>
      <c r="O363" s="178"/>
      <c r="P363" s="178"/>
      <c r="Q363" s="178"/>
      <c r="R363" s="178"/>
      <c r="S363" s="44"/>
    </row>
    <row r="364" spans="1:90" ht="15.75" x14ac:dyDescent="0.3">
      <c r="B364" s="44"/>
      <c r="C364" s="33"/>
      <c r="D364" s="56" t="str">
        <f t="shared" si="253"/>
        <v>waarvan gewichtsleerling: 1,20</v>
      </c>
      <c r="E364" s="56"/>
      <c r="F364" s="44"/>
      <c r="G364" s="178"/>
      <c r="H364" s="44"/>
      <c r="I364" s="178"/>
      <c r="J364" s="178"/>
      <c r="K364" s="178"/>
      <c r="L364" s="178"/>
      <c r="M364" s="178"/>
      <c r="N364" s="178"/>
      <c r="O364" s="178"/>
      <c r="P364" s="178"/>
      <c r="Q364" s="178"/>
      <c r="R364" s="178"/>
      <c r="S364" s="44"/>
    </row>
    <row r="365" spans="1:90" hidden="1" x14ac:dyDescent="0.3">
      <c r="D365" s="182" t="str">
        <f t="shared" si="253"/>
        <v>gewichtenregeling</v>
      </c>
      <c r="G365" s="188">
        <f>(G363*0.3)+(G364*1.2)</f>
        <v>0</v>
      </c>
      <c r="I365" s="188">
        <f t="shared" ref="I365:R365" si="255">(I363*0.3)+(I364*1.2)</f>
        <v>0</v>
      </c>
      <c r="J365" s="188">
        <f t="shared" si="255"/>
        <v>0</v>
      </c>
      <c r="K365" s="188">
        <f t="shared" si="255"/>
        <v>0</v>
      </c>
      <c r="L365" s="188">
        <f t="shared" si="255"/>
        <v>0</v>
      </c>
      <c r="M365" s="188">
        <f t="shared" si="255"/>
        <v>0</v>
      </c>
      <c r="N365" s="188">
        <f t="shared" si="255"/>
        <v>0</v>
      </c>
      <c r="O365" s="188">
        <f t="shared" si="255"/>
        <v>0</v>
      </c>
      <c r="P365" s="188">
        <f t="shared" si="255"/>
        <v>0</v>
      </c>
      <c r="Q365" s="188">
        <f t="shared" si="255"/>
        <v>0</v>
      </c>
      <c r="R365" s="188">
        <f t="shared" si="255"/>
        <v>0</v>
      </c>
    </row>
    <row r="366" spans="1:90" hidden="1" x14ac:dyDescent="0.3">
      <c r="D366" s="182" t="str">
        <f t="shared" si="253"/>
        <v>Bepalen schoolgewicht</v>
      </c>
      <c r="G366" s="188">
        <f>ROUND(IF(G367&lt;(G362*0.8),G367,(0.8*G362)),0)</f>
        <v>0</v>
      </c>
      <c r="I366" s="188">
        <f>ROUND(IF(I367&lt;(I362*0.8),I367,(0.8*I362)),0)</f>
        <v>0</v>
      </c>
      <c r="J366" s="188">
        <f>ROUND(IF(J367&lt;(J362*0.8),J367,(0.8*J362)),0)</f>
        <v>0</v>
      </c>
      <c r="K366" s="188">
        <f t="shared" ref="K366:R366" si="256">ROUND(IF(K367&lt;(K362*0.8),K367,(0.8*K362)),0)</f>
        <v>0</v>
      </c>
      <c r="L366" s="188">
        <f t="shared" si="256"/>
        <v>0</v>
      </c>
      <c r="M366" s="188">
        <f t="shared" si="256"/>
        <v>0</v>
      </c>
      <c r="N366" s="188">
        <f t="shared" si="256"/>
        <v>0</v>
      </c>
      <c r="O366" s="188">
        <f t="shared" si="256"/>
        <v>0</v>
      </c>
      <c r="P366" s="188">
        <f t="shared" si="256"/>
        <v>0</v>
      </c>
      <c r="Q366" s="188">
        <f t="shared" si="256"/>
        <v>0</v>
      </c>
      <c r="R366" s="188">
        <f t="shared" si="256"/>
        <v>0</v>
      </c>
    </row>
    <row r="367" spans="1:90" hidden="1" x14ac:dyDescent="0.3">
      <c r="D367" s="182" t="str">
        <f t="shared" si="253"/>
        <v>Schoolgewicht</v>
      </c>
      <c r="G367" s="183">
        <f>IF((ROUND(IF(G365-(6%*G362)&lt;0,0,(G365-(6%*G362))),0))&lt;(K1186+K1195+K1204+K1218),(K1186+K1195+K1204+K1218),((ROUND(IF(G365-(6%*G362)&lt;0,0,(G365-(6%*G362))),0))))</f>
        <v>0</v>
      </c>
      <c r="I367" s="183">
        <f t="shared" ref="I367:R367" si="257">IF((ROUND(IF(I365-(6%*I362)&lt;0,0,(I365-(6%*I362))),0))&lt;(L1186+L1195+L1204+L1218),(L1186+L1195+L1204+L1218),((ROUND(IF(I365-(6%*I362)&lt;0,0,(I365-(6%*I362))),0))))</f>
        <v>0</v>
      </c>
      <c r="J367" s="183">
        <f t="shared" si="257"/>
        <v>0</v>
      </c>
      <c r="K367" s="183">
        <f t="shared" si="257"/>
        <v>0</v>
      </c>
      <c r="L367" s="183">
        <f t="shared" si="257"/>
        <v>0</v>
      </c>
      <c r="M367" s="183">
        <f t="shared" si="257"/>
        <v>0</v>
      </c>
      <c r="N367" s="183">
        <f t="shared" si="257"/>
        <v>0</v>
      </c>
      <c r="O367" s="183">
        <f t="shared" si="257"/>
        <v>0</v>
      </c>
      <c r="P367" s="183">
        <f t="shared" si="257"/>
        <v>0</v>
      </c>
      <c r="Q367" s="183">
        <f t="shared" si="257"/>
        <v>0</v>
      </c>
      <c r="R367" s="183">
        <f t="shared" si="257"/>
        <v>0</v>
      </c>
    </row>
    <row r="368" spans="1:90" thickBot="1" x14ac:dyDescent="0.35">
      <c r="B368" s="44"/>
      <c r="C368" s="44"/>
      <c r="D368" s="44"/>
      <c r="E368" s="44"/>
      <c r="F368" s="44"/>
      <c r="G368" s="44"/>
      <c r="H368" s="44"/>
      <c r="I368" s="44"/>
      <c r="J368" s="44"/>
      <c r="K368" s="44"/>
      <c r="L368" s="44"/>
      <c r="M368" s="44"/>
      <c r="N368" s="44"/>
      <c r="O368" s="44"/>
      <c r="P368" s="44"/>
      <c r="Q368" s="44"/>
      <c r="R368" s="44"/>
      <c r="S368" s="44"/>
    </row>
    <row r="369" spans="1:90" s="177" customFormat="1" ht="18.75" thickBot="1" x14ac:dyDescent="0.35">
      <c r="A369" s="185"/>
      <c r="B369" s="44"/>
      <c r="C369" s="195" t="str">
        <f>'Invulblad - Onderhoudskosten'!B45</f>
        <v>School 37</v>
      </c>
      <c r="D369" s="51" t="str">
        <f>D359</f>
        <v>Aantal leerlingen</v>
      </c>
      <c r="E369" s="51"/>
      <c r="F369" s="44"/>
      <c r="G369" s="194">
        <f>G359</f>
        <v>41548</v>
      </c>
      <c r="H369" s="44"/>
      <c r="I369" s="3">
        <f t="shared" ref="I369:R369" si="258">I359</f>
        <v>2015</v>
      </c>
      <c r="J369" s="3">
        <f t="shared" si="258"/>
        <v>2016</v>
      </c>
      <c r="K369" s="3">
        <f t="shared" si="258"/>
        <v>2017</v>
      </c>
      <c r="L369" s="3">
        <f t="shared" si="258"/>
        <v>2018</v>
      </c>
      <c r="M369" s="3">
        <f t="shared" si="258"/>
        <v>2019</v>
      </c>
      <c r="N369" s="3">
        <f t="shared" si="258"/>
        <v>2020</v>
      </c>
      <c r="O369" s="3">
        <f t="shared" si="258"/>
        <v>2021</v>
      </c>
      <c r="P369" s="3">
        <f t="shared" si="258"/>
        <v>2022</v>
      </c>
      <c r="Q369" s="3">
        <f t="shared" si="258"/>
        <v>2023</v>
      </c>
      <c r="R369" s="3">
        <f t="shared" si="258"/>
        <v>2024</v>
      </c>
      <c r="S369" s="44"/>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c r="AS369" s="185"/>
      <c r="AT369" s="185"/>
      <c r="AU369" s="185"/>
      <c r="AV369" s="185"/>
      <c r="AW369" s="185"/>
      <c r="AX369" s="185"/>
      <c r="AY369" s="185"/>
      <c r="AZ369" s="185"/>
      <c r="BA369" s="185"/>
      <c r="BB369" s="185"/>
      <c r="BC369" s="185"/>
      <c r="BD369" s="185"/>
      <c r="BE369" s="185"/>
      <c r="BF369" s="185"/>
      <c r="BG369" s="185"/>
      <c r="BH369" s="185"/>
      <c r="BI369" s="185"/>
      <c r="BJ369" s="185"/>
      <c r="BK369" s="185"/>
      <c r="BL369" s="185"/>
      <c r="BM369" s="185"/>
      <c r="BN369" s="185"/>
      <c r="BO369" s="185"/>
      <c r="BP369" s="185"/>
      <c r="BQ369" s="185"/>
      <c r="BR369" s="185"/>
      <c r="BS369" s="185"/>
      <c r="BT369" s="185"/>
      <c r="BU369" s="185"/>
      <c r="BV369" s="185"/>
      <c r="BW369" s="185"/>
      <c r="BX369" s="185"/>
      <c r="BY369" s="185"/>
      <c r="BZ369" s="185"/>
      <c r="CA369" s="185"/>
      <c r="CB369" s="185"/>
      <c r="CC369" s="185"/>
      <c r="CD369" s="185"/>
      <c r="CE369" s="185"/>
      <c r="CF369" s="185"/>
      <c r="CG369" s="185"/>
      <c r="CH369" s="185"/>
      <c r="CI369" s="185"/>
      <c r="CJ369" s="185"/>
      <c r="CK369" s="185"/>
      <c r="CL369" s="185"/>
    </row>
    <row r="370" spans="1:90" ht="15.75" x14ac:dyDescent="0.3">
      <c r="B370" s="44"/>
      <c r="C370" s="33"/>
      <c r="D370" s="33" t="str">
        <f>D360</f>
        <v>4-7 jaar</v>
      </c>
      <c r="E370" s="33"/>
      <c r="F370" s="44"/>
      <c r="G370" s="178"/>
      <c r="H370" s="44"/>
      <c r="I370" s="178"/>
      <c r="J370" s="178"/>
      <c r="K370" s="178"/>
      <c r="L370" s="178"/>
      <c r="M370" s="178"/>
      <c r="N370" s="178"/>
      <c r="O370" s="178"/>
      <c r="P370" s="178"/>
      <c r="Q370" s="178"/>
      <c r="R370" s="178"/>
      <c r="S370" s="44"/>
    </row>
    <row r="371" spans="1:90" ht="15.75" x14ac:dyDescent="0.3">
      <c r="B371" s="44"/>
      <c r="C371" s="33"/>
      <c r="D371" s="33" t="str">
        <f t="shared" ref="D371:D377" si="259">D361</f>
        <v>vanaf 8 jaar</v>
      </c>
      <c r="E371" s="33"/>
      <c r="F371" s="44"/>
      <c r="G371" s="178"/>
      <c r="H371" s="44"/>
      <c r="I371" s="178"/>
      <c r="J371" s="178"/>
      <c r="K371" s="178"/>
      <c r="L371" s="178"/>
      <c r="M371" s="178"/>
      <c r="N371" s="178"/>
      <c r="O371" s="178"/>
      <c r="P371" s="178"/>
      <c r="Q371" s="178"/>
      <c r="R371" s="178"/>
      <c r="S371" s="44"/>
    </row>
    <row r="372" spans="1:90" ht="15.75" x14ac:dyDescent="0.3">
      <c r="B372" s="44"/>
      <c r="C372" s="33"/>
      <c r="D372" s="51" t="str">
        <f t="shared" si="259"/>
        <v xml:space="preserve">totaal </v>
      </c>
      <c r="E372" s="51"/>
      <c r="F372" s="44"/>
      <c r="G372" s="52">
        <f>G371+G370</f>
        <v>0</v>
      </c>
      <c r="H372" s="44"/>
      <c r="I372" s="52">
        <f t="shared" ref="I372:R372" si="260">I371+I370</f>
        <v>0</v>
      </c>
      <c r="J372" s="52">
        <f t="shared" si="260"/>
        <v>0</v>
      </c>
      <c r="K372" s="52">
        <f t="shared" si="260"/>
        <v>0</v>
      </c>
      <c r="L372" s="52">
        <f t="shared" si="260"/>
        <v>0</v>
      </c>
      <c r="M372" s="52">
        <f t="shared" si="260"/>
        <v>0</v>
      </c>
      <c r="N372" s="52">
        <f t="shared" si="260"/>
        <v>0</v>
      </c>
      <c r="O372" s="52">
        <f t="shared" si="260"/>
        <v>0</v>
      </c>
      <c r="P372" s="52">
        <f t="shared" si="260"/>
        <v>0</v>
      </c>
      <c r="Q372" s="52">
        <f t="shared" si="260"/>
        <v>0</v>
      </c>
      <c r="R372" s="52">
        <f t="shared" si="260"/>
        <v>0</v>
      </c>
      <c r="S372" s="44"/>
    </row>
    <row r="373" spans="1:90" ht="15.75" x14ac:dyDescent="0.3">
      <c r="B373" s="44"/>
      <c r="C373" s="33"/>
      <c r="D373" s="56" t="str">
        <f t="shared" si="259"/>
        <v>waarvan gewichtsleerling: 0,30</v>
      </c>
      <c r="E373" s="56"/>
      <c r="F373" s="44"/>
      <c r="G373" s="178"/>
      <c r="H373" s="44"/>
      <c r="I373" s="178"/>
      <c r="J373" s="178"/>
      <c r="K373" s="178"/>
      <c r="L373" s="178"/>
      <c r="M373" s="178"/>
      <c r="N373" s="178"/>
      <c r="O373" s="178"/>
      <c r="P373" s="178"/>
      <c r="Q373" s="178"/>
      <c r="R373" s="178"/>
      <c r="S373" s="44"/>
    </row>
    <row r="374" spans="1:90" ht="15.75" x14ac:dyDescent="0.3">
      <c r="B374" s="44"/>
      <c r="C374" s="33"/>
      <c r="D374" s="56" t="str">
        <f t="shared" si="259"/>
        <v>waarvan gewichtsleerling: 1,20</v>
      </c>
      <c r="E374" s="56"/>
      <c r="F374" s="44"/>
      <c r="G374" s="178"/>
      <c r="H374" s="44"/>
      <c r="I374" s="178"/>
      <c r="J374" s="178"/>
      <c r="K374" s="178"/>
      <c r="L374" s="178"/>
      <c r="M374" s="178"/>
      <c r="N374" s="178"/>
      <c r="O374" s="178"/>
      <c r="P374" s="178"/>
      <c r="Q374" s="178"/>
      <c r="R374" s="178"/>
      <c r="S374" s="44"/>
    </row>
    <row r="375" spans="1:90" hidden="1" x14ac:dyDescent="0.3">
      <c r="D375" s="182" t="str">
        <f t="shared" si="259"/>
        <v>gewichtenregeling</v>
      </c>
      <c r="G375" s="188">
        <f>(G373*0.3)+(G374*1.2)</f>
        <v>0</v>
      </c>
      <c r="I375" s="188">
        <f t="shared" ref="I375:R375" si="261">(I373*0.3)+(I374*1.2)</f>
        <v>0</v>
      </c>
      <c r="J375" s="188">
        <f t="shared" si="261"/>
        <v>0</v>
      </c>
      <c r="K375" s="188">
        <f t="shared" si="261"/>
        <v>0</v>
      </c>
      <c r="L375" s="188">
        <f t="shared" si="261"/>
        <v>0</v>
      </c>
      <c r="M375" s="188">
        <f t="shared" si="261"/>
        <v>0</v>
      </c>
      <c r="N375" s="188">
        <f t="shared" si="261"/>
        <v>0</v>
      </c>
      <c r="O375" s="188">
        <f t="shared" si="261"/>
        <v>0</v>
      </c>
      <c r="P375" s="188">
        <f t="shared" si="261"/>
        <v>0</v>
      </c>
      <c r="Q375" s="188">
        <f t="shared" si="261"/>
        <v>0</v>
      </c>
      <c r="R375" s="188">
        <f t="shared" si="261"/>
        <v>0</v>
      </c>
    </row>
    <row r="376" spans="1:90" hidden="1" x14ac:dyDescent="0.3">
      <c r="D376" s="182" t="str">
        <f t="shared" si="259"/>
        <v>Bepalen schoolgewicht</v>
      </c>
      <c r="G376" s="188">
        <f>ROUND(IF(G377&lt;(G372*0.8),G377,(0.8*G372)),0)</f>
        <v>0</v>
      </c>
      <c r="I376" s="188">
        <f>ROUND(IF(I377&lt;(I372*0.8),I377,(0.8*I372)),0)</f>
        <v>0</v>
      </c>
      <c r="J376" s="188">
        <f>ROUND(IF(J377&lt;(J372*0.8),J377,(0.8*J372)),0)</f>
        <v>0</v>
      </c>
      <c r="K376" s="188">
        <f t="shared" ref="K376:R376" si="262">ROUND(IF(K377&lt;(K372*0.8),K377,(0.8*K372)),0)</f>
        <v>0</v>
      </c>
      <c r="L376" s="188">
        <f t="shared" si="262"/>
        <v>0</v>
      </c>
      <c r="M376" s="188">
        <f t="shared" si="262"/>
        <v>0</v>
      </c>
      <c r="N376" s="188">
        <f t="shared" si="262"/>
        <v>0</v>
      </c>
      <c r="O376" s="188">
        <f t="shared" si="262"/>
        <v>0</v>
      </c>
      <c r="P376" s="188">
        <f t="shared" si="262"/>
        <v>0</v>
      </c>
      <c r="Q376" s="188">
        <f t="shared" si="262"/>
        <v>0</v>
      </c>
      <c r="R376" s="188">
        <f t="shared" si="262"/>
        <v>0</v>
      </c>
    </row>
    <row r="377" spans="1:90" hidden="1" x14ac:dyDescent="0.3">
      <c r="D377" s="182" t="str">
        <f t="shared" si="259"/>
        <v>Schoolgewicht</v>
      </c>
      <c r="G377" s="183">
        <f>IF((ROUND(IF(G375-(6%*G372)&lt;0,0,(G375-(6%*G372))),0))&lt;(K1196+K1205+K1214+K1228),(K1196+K1205+K1214+K1228),((ROUND(IF(G375-(6%*G372)&lt;0,0,(G375-(6%*G372))),0))))</f>
        <v>0</v>
      </c>
      <c r="I377" s="183">
        <f t="shared" ref="I377:R377" si="263">IF((ROUND(IF(I375-(6%*I372)&lt;0,0,(I375-(6%*I372))),0))&lt;(L1196+L1205+L1214+L1228),(L1196+L1205+L1214+L1228),((ROUND(IF(I375-(6%*I372)&lt;0,0,(I375-(6%*I372))),0))))</f>
        <v>0</v>
      </c>
      <c r="J377" s="183">
        <f t="shared" si="263"/>
        <v>0</v>
      </c>
      <c r="K377" s="183">
        <f t="shared" si="263"/>
        <v>0</v>
      </c>
      <c r="L377" s="183">
        <f t="shared" si="263"/>
        <v>0</v>
      </c>
      <c r="M377" s="183">
        <f t="shared" si="263"/>
        <v>0</v>
      </c>
      <c r="N377" s="183">
        <f t="shared" si="263"/>
        <v>0</v>
      </c>
      <c r="O377" s="183">
        <f t="shared" si="263"/>
        <v>0</v>
      </c>
      <c r="P377" s="183">
        <f t="shared" si="263"/>
        <v>0</v>
      </c>
      <c r="Q377" s="183">
        <f t="shared" si="263"/>
        <v>0</v>
      </c>
      <c r="R377" s="183">
        <f t="shared" si="263"/>
        <v>0</v>
      </c>
    </row>
    <row r="378" spans="1:90" thickBot="1" x14ac:dyDescent="0.35">
      <c r="B378" s="44"/>
      <c r="C378" s="44"/>
      <c r="D378" s="44"/>
      <c r="E378" s="44"/>
      <c r="F378" s="44"/>
      <c r="G378" s="44"/>
      <c r="H378" s="44"/>
      <c r="I378" s="44"/>
      <c r="J378" s="44"/>
      <c r="K378" s="44"/>
      <c r="L378" s="44"/>
      <c r="M378" s="44"/>
      <c r="N378" s="44"/>
      <c r="O378" s="44"/>
      <c r="P378" s="44"/>
      <c r="Q378" s="44"/>
      <c r="R378" s="44"/>
      <c r="S378" s="44"/>
    </row>
    <row r="379" spans="1:90" s="177" customFormat="1" ht="18.75" thickBot="1" x14ac:dyDescent="0.35">
      <c r="A379" s="185"/>
      <c r="B379" s="44"/>
      <c r="C379" s="195" t="str">
        <f>'Invulblad - Onderhoudskosten'!B46</f>
        <v>School 38</v>
      </c>
      <c r="D379" s="51" t="str">
        <f>D369</f>
        <v>Aantal leerlingen</v>
      </c>
      <c r="E379" s="51"/>
      <c r="F379" s="44"/>
      <c r="G379" s="194">
        <f>G369</f>
        <v>41548</v>
      </c>
      <c r="H379" s="44"/>
      <c r="I379" s="3">
        <f t="shared" ref="I379:R379" si="264">I369</f>
        <v>2015</v>
      </c>
      <c r="J379" s="3">
        <f t="shared" si="264"/>
        <v>2016</v>
      </c>
      <c r="K379" s="3">
        <f t="shared" si="264"/>
        <v>2017</v>
      </c>
      <c r="L379" s="3">
        <f t="shared" si="264"/>
        <v>2018</v>
      </c>
      <c r="M379" s="3">
        <f t="shared" si="264"/>
        <v>2019</v>
      </c>
      <c r="N379" s="3">
        <f t="shared" si="264"/>
        <v>2020</v>
      </c>
      <c r="O379" s="3">
        <f t="shared" si="264"/>
        <v>2021</v>
      </c>
      <c r="P379" s="3">
        <f t="shared" si="264"/>
        <v>2022</v>
      </c>
      <c r="Q379" s="3">
        <f t="shared" si="264"/>
        <v>2023</v>
      </c>
      <c r="R379" s="3">
        <f t="shared" si="264"/>
        <v>2024</v>
      </c>
      <c r="S379" s="44"/>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c r="AS379" s="185"/>
      <c r="AT379" s="185"/>
      <c r="AU379" s="185"/>
      <c r="AV379" s="185"/>
      <c r="AW379" s="185"/>
      <c r="AX379" s="185"/>
      <c r="AY379" s="185"/>
      <c r="AZ379" s="185"/>
      <c r="BA379" s="185"/>
      <c r="BB379" s="185"/>
      <c r="BC379" s="185"/>
      <c r="BD379" s="185"/>
      <c r="BE379" s="185"/>
      <c r="BF379" s="185"/>
      <c r="BG379" s="185"/>
      <c r="BH379" s="185"/>
      <c r="BI379" s="185"/>
      <c r="BJ379" s="185"/>
      <c r="BK379" s="185"/>
      <c r="BL379" s="185"/>
      <c r="BM379" s="185"/>
      <c r="BN379" s="185"/>
      <c r="BO379" s="185"/>
      <c r="BP379" s="185"/>
      <c r="BQ379" s="185"/>
      <c r="BR379" s="185"/>
      <c r="BS379" s="185"/>
      <c r="BT379" s="185"/>
      <c r="BU379" s="185"/>
      <c r="BV379" s="185"/>
      <c r="BW379" s="185"/>
      <c r="BX379" s="185"/>
      <c r="BY379" s="185"/>
      <c r="BZ379" s="185"/>
      <c r="CA379" s="185"/>
      <c r="CB379" s="185"/>
      <c r="CC379" s="185"/>
      <c r="CD379" s="185"/>
      <c r="CE379" s="185"/>
      <c r="CF379" s="185"/>
      <c r="CG379" s="185"/>
      <c r="CH379" s="185"/>
      <c r="CI379" s="185"/>
      <c r="CJ379" s="185"/>
      <c r="CK379" s="185"/>
      <c r="CL379" s="185"/>
    </row>
    <row r="380" spans="1:90" ht="15.75" x14ac:dyDescent="0.3">
      <c r="B380" s="44"/>
      <c r="C380" s="33"/>
      <c r="D380" s="33" t="str">
        <f>D370</f>
        <v>4-7 jaar</v>
      </c>
      <c r="E380" s="33"/>
      <c r="F380" s="44"/>
      <c r="G380" s="178"/>
      <c r="H380" s="44"/>
      <c r="I380" s="178"/>
      <c r="J380" s="178"/>
      <c r="K380" s="178"/>
      <c r="L380" s="178"/>
      <c r="M380" s="178"/>
      <c r="N380" s="178"/>
      <c r="O380" s="178"/>
      <c r="P380" s="178"/>
      <c r="Q380" s="178"/>
      <c r="R380" s="178"/>
      <c r="S380" s="44"/>
    </row>
    <row r="381" spans="1:90" ht="15.75" x14ac:dyDescent="0.3">
      <c r="B381" s="44"/>
      <c r="C381" s="33"/>
      <c r="D381" s="33" t="str">
        <f t="shared" ref="D381:D387" si="265">D371</f>
        <v>vanaf 8 jaar</v>
      </c>
      <c r="E381" s="33"/>
      <c r="F381" s="44"/>
      <c r="G381" s="178"/>
      <c r="H381" s="44"/>
      <c r="I381" s="178"/>
      <c r="J381" s="178"/>
      <c r="K381" s="178"/>
      <c r="L381" s="178"/>
      <c r="M381" s="178"/>
      <c r="N381" s="178"/>
      <c r="O381" s="178"/>
      <c r="P381" s="178"/>
      <c r="Q381" s="178"/>
      <c r="R381" s="178"/>
      <c r="S381" s="44"/>
    </row>
    <row r="382" spans="1:90" ht="15.75" x14ac:dyDescent="0.3">
      <c r="B382" s="44"/>
      <c r="C382" s="33"/>
      <c r="D382" s="51" t="str">
        <f t="shared" si="265"/>
        <v xml:space="preserve">totaal </v>
      </c>
      <c r="E382" s="51"/>
      <c r="F382" s="44"/>
      <c r="G382" s="52">
        <f>G381+G380</f>
        <v>0</v>
      </c>
      <c r="H382" s="44"/>
      <c r="I382" s="52">
        <f t="shared" ref="I382:R382" si="266">I381+I380</f>
        <v>0</v>
      </c>
      <c r="J382" s="52">
        <f t="shared" si="266"/>
        <v>0</v>
      </c>
      <c r="K382" s="52">
        <f t="shared" si="266"/>
        <v>0</v>
      </c>
      <c r="L382" s="52">
        <f t="shared" si="266"/>
        <v>0</v>
      </c>
      <c r="M382" s="52">
        <f t="shared" si="266"/>
        <v>0</v>
      </c>
      <c r="N382" s="52">
        <f t="shared" si="266"/>
        <v>0</v>
      </c>
      <c r="O382" s="52">
        <f t="shared" si="266"/>
        <v>0</v>
      </c>
      <c r="P382" s="52">
        <f t="shared" si="266"/>
        <v>0</v>
      </c>
      <c r="Q382" s="52">
        <f t="shared" si="266"/>
        <v>0</v>
      </c>
      <c r="R382" s="52">
        <f t="shared" si="266"/>
        <v>0</v>
      </c>
      <c r="S382" s="44"/>
    </row>
    <row r="383" spans="1:90" ht="15.75" x14ac:dyDescent="0.3">
      <c r="B383" s="44"/>
      <c r="C383" s="33"/>
      <c r="D383" s="56" t="str">
        <f t="shared" si="265"/>
        <v>waarvan gewichtsleerling: 0,30</v>
      </c>
      <c r="E383" s="56"/>
      <c r="F383" s="44"/>
      <c r="G383" s="178"/>
      <c r="H383" s="44"/>
      <c r="I383" s="178"/>
      <c r="J383" s="178"/>
      <c r="K383" s="178"/>
      <c r="L383" s="178"/>
      <c r="M383" s="178"/>
      <c r="N383" s="178"/>
      <c r="O383" s="178"/>
      <c r="P383" s="178"/>
      <c r="Q383" s="178"/>
      <c r="R383" s="178"/>
      <c r="S383" s="44"/>
    </row>
    <row r="384" spans="1:90" ht="15.75" x14ac:dyDescent="0.3">
      <c r="B384" s="44"/>
      <c r="C384" s="33"/>
      <c r="D384" s="56" t="str">
        <f t="shared" si="265"/>
        <v>waarvan gewichtsleerling: 1,20</v>
      </c>
      <c r="E384" s="56"/>
      <c r="F384" s="44"/>
      <c r="G384" s="178"/>
      <c r="H384" s="44"/>
      <c r="I384" s="178"/>
      <c r="J384" s="178"/>
      <c r="K384" s="178"/>
      <c r="L384" s="178"/>
      <c r="M384" s="178"/>
      <c r="N384" s="178"/>
      <c r="O384" s="178"/>
      <c r="P384" s="178"/>
      <c r="Q384" s="178"/>
      <c r="R384" s="178"/>
      <c r="S384" s="44"/>
    </row>
    <row r="385" spans="1:90" hidden="1" x14ac:dyDescent="0.3">
      <c r="D385" s="182" t="str">
        <f t="shared" si="265"/>
        <v>gewichtenregeling</v>
      </c>
      <c r="G385" s="188">
        <f>(G383*0.3)+(G384*1.2)</f>
        <v>0</v>
      </c>
      <c r="I385" s="188">
        <f t="shared" ref="I385:R385" si="267">(I383*0.3)+(I384*1.2)</f>
        <v>0</v>
      </c>
      <c r="J385" s="188">
        <f t="shared" si="267"/>
        <v>0</v>
      </c>
      <c r="K385" s="188">
        <f t="shared" si="267"/>
        <v>0</v>
      </c>
      <c r="L385" s="188">
        <f t="shared" si="267"/>
        <v>0</v>
      </c>
      <c r="M385" s="188">
        <f t="shared" si="267"/>
        <v>0</v>
      </c>
      <c r="N385" s="188">
        <f t="shared" si="267"/>
        <v>0</v>
      </c>
      <c r="O385" s="188">
        <f t="shared" si="267"/>
        <v>0</v>
      </c>
      <c r="P385" s="188">
        <f t="shared" si="267"/>
        <v>0</v>
      </c>
      <c r="Q385" s="188">
        <f t="shared" si="267"/>
        <v>0</v>
      </c>
      <c r="R385" s="188">
        <f t="shared" si="267"/>
        <v>0</v>
      </c>
    </row>
    <row r="386" spans="1:90" hidden="1" x14ac:dyDescent="0.3">
      <c r="D386" s="182" t="str">
        <f t="shared" si="265"/>
        <v>Bepalen schoolgewicht</v>
      </c>
      <c r="G386" s="188">
        <f>ROUND(IF(G387&lt;(G382*0.8),G387,(0.8*G382)),0)</f>
        <v>0</v>
      </c>
      <c r="I386" s="188">
        <f>ROUND(IF(I387&lt;(I382*0.8),I387,(0.8*I382)),0)</f>
        <v>0</v>
      </c>
      <c r="J386" s="188">
        <f>ROUND(IF(J387&lt;(J382*0.8),J387,(0.8*J382)),0)</f>
        <v>0</v>
      </c>
      <c r="K386" s="188">
        <f t="shared" ref="K386:R386" si="268">ROUND(IF(K387&lt;(K382*0.8),K387,(0.8*K382)),0)</f>
        <v>0</v>
      </c>
      <c r="L386" s="188">
        <f t="shared" si="268"/>
        <v>0</v>
      </c>
      <c r="M386" s="188">
        <f t="shared" si="268"/>
        <v>0</v>
      </c>
      <c r="N386" s="188">
        <f t="shared" si="268"/>
        <v>0</v>
      </c>
      <c r="O386" s="188">
        <f t="shared" si="268"/>
        <v>0</v>
      </c>
      <c r="P386" s="188">
        <f t="shared" si="268"/>
        <v>0</v>
      </c>
      <c r="Q386" s="188">
        <f t="shared" si="268"/>
        <v>0</v>
      </c>
      <c r="R386" s="188">
        <f t="shared" si="268"/>
        <v>0</v>
      </c>
    </row>
    <row r="387" spans="1:90" hidden="1" x14ac:dyDescent="0.3">
      <c r="D387" s="182" t="str">
        <f t="shared" si="265"/>
        <v>Schoolgewicht</v>
      </c>
      <c r="G387" s="183">
        <f>IF((ROUND(IF(G385-(6%*G382)&lt;0,0,(G385-(6%*G382))),0))&lt;(K1206+K1215+K1224+K1238),(K1206+K1215+K1224+K1238),((ROUND(IF(G385-(6%*G382)&lt;0,0,(G385-(6%*G382))),0))))</f>
        <v>0</v>
      </c>
      <c r="I387" s="183">
        <f t="shared" ref="I387:R387" si="269">IF((ROUND(IF(I385-(6%*I382)&lt;0,0,(I385-(6%*I382))),0))&lt;(L1206+L1215+L1224+L1238),(L1206+L1215+L1224+L1238),((ROUND(IF(I385-(6%*I382)&lt;0,0,(I385-(6%*I382))),0))))</f>
        <v>0</v>
      </c>
      <c r="J387" s="183">
        <f t="shared" si="269"/>
        <v>0</v>
      </c>
      <c r="K387" s="183">
        <f t="shared" si="269"/>
        <v>0</v>
      </c>
      <c r="L387" s="183">
        <f t="shared" si="269"/>
        <v>0</v>
      </c>
      <c r="M387" s="183">
        <f t="shared" si="269"/>
        <v>0</v>
      </c>
      <c r="N387" s="183">
        <f t="shared" si="269"/>
        <v>0</v>
      </c>
      <c r="O387" s="183">
        <f t="shared" si="269"/>
        <v>0</v>
      </c>
      <c r="P387" s="183">
        <f t="shared" si="269"/>
        <v>0</v>
      </c>
      <c r="Q387" s="183">
        <f t="shared" si="269"/>
        <v>0</v>
      </c>
      <c r="R387" s="183">
        <f t="shared" si="269"/>
        <v>0</v>
      </c>
    </row>
    <row r="388" spans="1:90" thickBot="1" x14ac:dyDescent="0.35">
      <c r="B388" s="44"/>
      <c r="C388" s="44"/>
      <c r="D388" s="44"/>
      <c r="E388" s="44"/>
      <c r="F388" s="44"/>
      <c r="G388" s="44"/>
      <c r="H388" s="44"/>
      <c r="I388" s="44"/>
      <c r="J388" s="44"/>
      <c r="K388" s="44"/>
      <c r="L388" s="44"/>
      <c r="M388" s="44"/>
      <c r="N388" s="44"/>
      <c r="O388" s="44"/>
      <c r="P388" s="44"/>
      <c r="Q388" s="44"/>
      <c r="R388" s="44"/>
      <c r="S388" s="44"/>
    </row>
    <row r="389" spans="1:90" s="177" customFormat="1" ht="18.75" thickBot="1" x14ac:dyDescent="0.35">
      <c r="A389" s="185"/>
      <c r="B389" s="44"/>
      <c r="C389" s="195" t="str">
        <f>'Invulblad - Onderhoudskosten'!B47</f>
        <v>School 39</v>
      </c>
      <c r="D389" s="51" t="str">
        <f>D379</f>
        <v>Aantal leerlingen</v>
      </c>
      <c r="E389" s="51"/>
      <c r="F389" s="44"/>
      <c r="G389" s="194">
        <f>G379</f>
        <v>41548</v>
      </c>
      <c r="H389" s="44"/>
      <c r="I389" s="3">
        <f t="shared" ref="I389:R389" si="270">I379</f>
        <v>2015</v>
      </c>
      <c r="J389" s="3">
        <f t="shared" si="270"/>
        <v>2016</v>
      </c>
      <c r="K389" s="3">
        <f t="shared" si="270"/>
        <v>2017</v>
      </c>
      <c r="L389" s="3">
        <f t="shared" si="270"/>
        <v>2018</v>
      </c>
      <c r="M389" s="3">
        <f t="shared" si="270"/>
        <v>2019</v>
      </c>
      <c r="N389" s="3">
        <f t="shared" si="270"/>
        <v>2020</v>
      </c>
      <c r="O389" s="3">
        <f t="shared" si="270"/>
        <v>2021</v>
      </c>
      <c r="P389" s="3">
        <f t="shared" si="270"/>
        <v>2022</v>
      </c>
      <c r="Q389" s="3">
        <f t="shared" si="270"/>
        <v>2023</v>
      </c>
      <c r="R389" s="3">
        <f t="shared" si="270"/>
        <v>2024</v>
      </c>
      <c r="S389" s="44"/>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c r="AS389" s="185"/>
      <c r="AT389" s="185"/>
      <c r="AU389" s="185"/>
      <c r="AV389" s="185"/>
      <c r="AW389" s="185"/>
      <c r="AX389" s="185"/>
      <c r="AY389" s="185"/>
      <c r="AZ389" s="185"/>
      <c r="BA389" s="185"/>
      <c r="BB389" s="185"/>
      <c r="BC389" s="185"/>
      <c r="BD389" s="185"/>
      <c r="BE389" s="185"/>
      <c r="BF389" s="185"/>
      <c r="BG389" s="185"/>
      <c r="BH389" s="185"/>
      <c r="BI389" s="185"/>
      <c r="BJ389" s="185"/>
      <c r="BK389" s="185"/>
      <c r="BL389" s="185"/>
      <c r="BM389" s="185"/>
      <c r="BN389" s="185"/>
      <c r="BO389" s="185"/>
      <c r="BP389" s="185"/>
      <c r="BQ389" s="185"/>
      <c r="BR389" s="185"/>
      <c r="BS389" s="185"/>
      <c r="BT389" s="185"/>
      <c r="BU389" s="185"/>
      <c r="BV389" s="185"/>
      <c r="BW389" s="185"/>
      <c r="BX389" s="185"/>
      <c r="BY389" s="185"/>
      <c r="BZ389" s="185"/>
      <c r="CA389" s="185"/>
      <c r="CB389" s="185"/>
      <c r="CC389" s="185"/>
      <c r="CD389" s="185"/>
      <c r="CE389" s="185"/>
      <c r="CF389" s="185"/>
      <c r="CG389" s="185"/>
      <c r="CH389" s="185"/>
      <c r="CI389" s="185"/>
      <c r="CJ389" s="185"/>
      <c r="CK389" s="185"/>
      <c r="CL389" s="185"/>
    </row>
    <row r="390" spans="1:90" ht="15.75" x14ac:dyDescent="0.3">
      <c r="B390" s="44"/>
      <c r="C390" s="33"/>
      <c r="D390" s="33" t="str">
        <f>D380</f>
        <v>4-7 jaar</v>
      </c>
      <c r="E390" s="33"/>
      <c r="F390" s="44"/>
      <c r="G390" s="178"/>
      <c r="H390" s="44"/>
      <c r="I390" s="178"/>
      <c r="J390" s="178"/>
      <c r="K390" s="178"/>
      <c r="L390" s="178"/>
      <c r="M390" s="178"/>
      <c r="N390" s="178"/>
      <c r="O390" s="178"/>
      <c r="P390" s="178"/>
      <c r="Q390" s="178"/>
      <c r="R390" s="178"/>
      <c r="S390" s="44"/>
    </row>
    <row r="391" spans="1:90" ht="15.75" x14ac:dyDescent="0.3">
      <c r="B391" s="44"/>
      <c r="C391" s="33"/>
      <c r="D391" s="33" t="str">
        <f t="shared" ref="D391:D397" si="271">D381</f>
        <v>vanaf 8 jaar</v>
      </c>
      <c r="E391" s="33"/>
      <c r="F391" s="44"/>
      <c r="G391" s="178"/>
      <c r="H391" s="44"/>
      <c r="I391" s="178"/>
      <c r="J391" s="178"/>
      <c r="K391" s="178"/>
      <c r="L391" s="178"/>
      <c r="M391" s="178"/>
      <c r="N391" s="178"/>
      <c r="O391" s="178"/>
      <c r="P391" s="178"/>
      <c r="Q391" s="178"/>
      <c r="R391" s="178"/>
      <c r="S391" s="44"/>
    </row>
    <row r="392" spans="1:90" ht="15.75" x14ac:dyDescent="0.3">
      <c r="B392" s="44"/>
      <c r="C392" s="33"/>
      <c r="D392" s="51" t="str">
        <f t="shared" si="271"/>
        <v xml:space="preserve">totaal </v>
      </c>
      <c r="E392" s="51"/>
      <c r="F392" s="44"/>
      <c r="G392" s="52">
        <f>G391+G390</f>
        <v>0</v>
      </c>
      <c r="H392" s="44"/>
      <c r="I392" s="52">
        <f t="shared" ref="I392:R392" si="272">I391+I390</f>
        <v>0</v>
      </c>
      <c r="J392" s="52">
        <f t="shared" si="272"/>
        <v>0</v>
      </c>
      <c r="K392" s="52">
        <f t="shared" si="272"/>
        <v>0</v>
      </c>
      <c r="L392" s="52">
        <f t="shared" si="272"/>
        <v>0</v>
      </c>
      <c r="M392" s="52">
        <f t="shared" si="272"/>
        <v>0</v>
      </c>
      <c r="N392" s="52">
        <f t="shared" si="272"/>
        <v>0</v>
      </c>
      <c r="O392" s="52">
        <f t="shared" si="272"/>
        <v>0</v>
      </c>
      <c r="P392" s="52">
        <f t="shared" si="272"/>
        <v>0</v>
      </c>
      <c r="Q392" s="52">
        <f t="shared" si="272"/>
        <v>0</v>
      </c>
      <c r="R392" s="52">
        <f t="shared" si="272"/>
        <v>0</v>
      </c>
      <c r="S392" s="44"/>
    </row>
    <row r="393" spans="1:90" ht="15.75" x14ac:dyDescent="0.3">
      <c r="B393" s="44"/>
      <c r="C393" s="33"/>
      <c r="D393" s="56" t="str">
        <f t="shared" si="271"/>
        <v>waarvan gewichtsleerling: 0,30</v>
      </c>
      <c r="E393" s="56"/>
      <c r="F393" s="44"/>
      <c r="G393" s="178"/>
      <c r="H393" s="44"/>
      <c r="I393" s="178"/>
      <c r="J393" s="178"/>
      <c r="K393" s="178"/>
      <c r="L393" s="178"/>
      <c r="M393" s="178"/>
      <c r="N393" s="178"/>
      <c r="O393" s="178"/>
      <c r="P393" s="178"/>
      <c r="Q393" s="178"/>
      <c r="R393" s="178"/>
      <c r="S393" s="44"/>
    </row>
    <row r="394" spans="1:90" ht="15.75" x14ac:dyDescent="0.3">
      <c r="B394" s="44"/>
      <c r="C394" s="33"/>
      <c r="D394" s="56" t="str">
        <f t="shared" si="271"/>
        <v>waarvan gewichtsleerling: 1,20</v>
      </c>
      <c r="E394" s="56"/>
      <c r="F394" s="44"/>
      <c r="G394" s="178"/>
      <c r="H394" s="44"/>
      <c r="I394" s="178"/>
      <c r="J394" s="178"/>
      <c r="K394" s="178"/>
      <c r="L394" s="178"/>
      <c r="M394" s="178"/>
      <c r="N394" s="178"/>
      <c r="O394" s="178"/>
      <c r="P394" s="178"/>
      <c r="Q394" s="178"/>
      <c r="R394" s="178"/>
      <c r="S394" s="44"/>
    </row>
    <row r="395" spans="1:90" hidden="1" x14ac:dyDescent="0.3">
      <c r="D395" s="182" t="str">
        <f t="shared" si="271"/>
        <v>gewichtenregeling</v>
      </c>
      <c r="G395" s="188">
        <f>(G393*0.3)+(G394*1.2)</f>
        <v>0</v>
      </c>
      <c r="I395" s="188">
        <f t="shared" ref="I395:R395" si="273">(I393*0.3)+(I394*1.2)</f>
        <v>0</v>
      </c>
      <c r="J395" s="188">
        <f t="shared" si="273"/>
        <v>0</v>
      </c>
      <c r="K395" s="188">
        <f t="shared" si="273"/>
        <v>0</v>
      </c>
      <c r="L395" s="188">
        <f t="shared" si="273"/>
        <v>0</v>
      </c>
      <c r="M395" s="188">
        <f t="shared" si="273"/>
        <v>0</v>
      </c>
      <c r="N395" s="188">
        <f t="shared" si="273"/>
        <v>0</v>
      </c>
      <c r="O395" s="188">
        <f t="shared" si="273"/>
        <v>0</v>
      </c>
      <c r="P395" s="188">
        <f t="shared" si="273"/>
        <v>0</v>
      </c>
      <c r="Q395" s="188">
        <f t="shared" si="273"/>
        <v>0</v>
      </c>
      <c r="R395" s="188">
        <f t="shared" si="273"/>
        <v>0</v>
      </c>
    </row>
    <row r="396" spans="1:90" hidden="1" x14ac:dyDescent="0.3">
      <c r="D396" s="182" t="str">
        <f t="shared" si="271"/>
        <v>Bepalen schoolgewicht</v>
      </c>
      <c r="G396" s="188">
        <f>ROUND(IF(G397&lt;(G392*0.8),G397,(0.8*G392)),0)</f>
        <v>0</v>
      </c>
      <c r="I396" s="188">
        <f>ROUND(IF(I397&lt;(I392*0.8),I397,(0.8*I392)),0)</f>
        <v>0</v>
      </c>
      <c r="J396" s="188">
        <f>ROUND(IF(J397&lt;(J392*0.8),J397,(0.8*J392)),0)</f>
        <v>0</v>
      </c>
      <c r="K396" s="188">
        <f t="shared" ref="K396:R396" si="274">ROUND(IF(K397&lt;(K392*0.8),K397,(0.8*K392)),0)</f>
        <v>0</v>
      </c>
      <c r="L396" s="188">
        <f t="shared" si="274"/>
        <v>0</v>
      </c>
      <c r="M396" s="188">
        <f t="shared" si="274"/>
        <v>0</v>
      </c>
      <c r="N396" s="188">
        <f t="shared" si="274"/>
        <v>0</v>
      </c>
      <c r="O396" s="188">
        <f t="shared" si="274"/>
        <v>0</v>
      </c>
      <c r="P396" s="188">
        <f t="shared" si="274"/>
        <v>0</v>
      </c>
      <c r="Q396" s="188">
        <f t="shared" si="274"/>
        <v>0</v>
      </c>
      <c r="R396" s="188">
        <f t="shared" si="274"/>
        <v>0</v>
      </c>
    </row>
    <row r="397" spans="1:90" hidden="1" x14ac:dyDescent="0.3">
      <c r="D397" s="182" t="str">
        <f t="shared" si="271"/>
        <v>Schoolgewicht</v>
      </c>
      <c r="G397" s="183">
        <f>IF((ROUND(IF(G395-(6%*G392)&lt;0,0,(G395-(6%*G392))),0))&lt;(K1216+K1225+K1234+K1248),(K1216+K1225+K1234+K1248),((ROUND(IF(G395-(6%*G392)&lt;0,0,(G395-(6%*G392))),0))))</f>
        <v>0</v>
      </c>
      <c r="I397" s="183">
        <f t="shared" ref="I397:R397" si="275">IF((ROUND(IF(I395-(6%*I392)&lt;0,0,(I395-(6%*I392))),0))&lt;(L1216+L1225+L1234+L1248),(L1216+L1225+L1234+L1248),((ROUND(IF(I395-(6%*I392)&lt;0,0,(I395-(6%*I392))),0))))</f>
        <v>0</v>
      </c>
      <c r="J397" s="183">
        <f t="shared" si="275"/>
        <v>0</v>
      </c>
      <c r="K397" s="183">
        <f t="shared" si="275"/>
        <v>0</v>
      </c>
      <c r="L397" s="183">
        <f t="shared" si="275"/>
        <v>0</v>
      </c>
      <c r="M397" s="183">
        <f t="shared" si="275"/>
        <v>0</v>
      </c>
      <c r="N397" s="183">
        <f t="shared" si="275"/>
        <v>0</v>
      </c>
      <c r="O397" s="183">
        <f t="shared" si="275"/>
        <v>0</v>
      </c>
      <c r="P397" s="183">
        <f t="shared" si="275"/>
        <v>0</v>
      </c>
      <c r="Q397" s="183">
        <f t="shared" si="275"/>
        <v>0</v>
      </c>
      <c r="R397" s="183">
        <f t="shared" si="275"/>
        <v>0</v>
      </c>
    </row>
    <row r="398" spans="1:90" thickBot="1" x14ac:dyDescent="0.35">
      <c r="B398" s="44"/>
      <c r="C398" s="44"/>
      <c r="D398" s="44"/>
      <c r="E398" s="44"/>
      <c r="F398" s="44"/>
      <c r="G398" s="44"/>
      <c r="H398" s="44"/>
      <c r="I398" s="44"/>
      <c r="J398" s="44"/>
      <c r="K398" s="44"/>
      <c r="L398" s="44"/>
      <c r="M398" s="44"/>
      <c r="N398" s="44"/>
      <c r="O398" s="44"/>
      <c r="P398" s="44"/>
      <c r="Q398" s="44"/>
      <c r="R398" s="44"/>
      <c r="S398" s="44"/>
    </row>
    <row r="399" spans="1:90" s="177" customFormat="1" ht="18.75" thickBot="1" x14ac:dyDescent="0.35">
      <c r="A399" s="185"/>
      <c r="B399" s="44"/>
      <c r="C399" s="195" t="str">
        <f>'Invulblad - Onderhoudskosten'!B48</f>
        <v>School 40</v>
      </c>
      <c r="D399" s="51" t="str">
        <f>D389</f>
        <v>Aantal leerlingen</v>
      </c>
      <c r="E399" s="51"/>
      <c r="F399" s="44"/>
      <c r="G399" s="194">
        <f>G389</f>
        <v>41548</v>
      </c>
      <c r="H399" s="44"/>
      <c r="I399" s="3">
        <f t="shared" ref="I399:R399" si="276">I389</f>
        <v>2015</v>
      </c>
      <c r="J399" s="3">
        <f t="shared" si="276"/>
        <v>2016</v>
      </c>
      <c r="K399" s="3">
        <f t="shared" si="276"/>
        <v>2017</v>
      </c>
      <c r="L399" s="3">
        <f t="shared" si="276"/>
        <v>2018</v>
      </c>
      <c r="M399" s="3">
        <f t="shared" si="276"/>
        <v>2019</v>
      </c>
      <c r="N399" s="3">
        <f t="shared" si="276"/>
        <v>2020</v>
      </c>
      <c r="O399" s="3">
        <f t="shared" si="276"/>
        <v>2021</v>
      </c>
      <c r="P399" s="3">
        <f t="shared" si="276"/>
        <v>2022</v>
      </c>
      <c r="Q399" s="3">
        <f t="shared" si="276"/>
        <v>2023</v>
      </c>
      <c r="R399" s="3">
        <f t="shared" si="276"/>
        <v>2024</v>
      </c>
      <c r="S399" s="44"/>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c r="AS399" s="185"/>
      <c r="AT399" s="185"/>
      <c r="AU399" s="185"/>
      <c r="AV399" s="185"/>
      <c r="AW399" s="185"/>
      <c r="AX399" s="185"/>
      <c r="AY399" s="185"/>
      <c r="AZ399" s="185"/>
      <c r="BA399" s="185"/>
      <c r="BB399" s="185"/>
      <c r="BC399" s="185"/>
      <c r="BD399" s="185"/>
      <c r="BE399" s="185"/>
      <c r="BF399" s="185"/>
      <c r="BG399" s="185"/>
      <c r="BH399" s="185"/>
      <c r="BI399" s="185"/>
      <c r="BJ399" s="185"/>
      <c r="BK399" s="185"/>
      <c r="BL399" s="185"/>
      <c r="BM399" s="185"/>
      <c r="BN399" s="185"/>
      <c r="BO399" s="185"/>
      <c r="BP399" s="185"/>
      <c r="BQ399" s="185"/>
      <c r="BR399" s="185"/>
      <c r="BS399" s="185"/>
      <c r="BT399" s="185"/>
      <c r="BU399" s="185"/>
      <c r="BV399" s="185"/>
      <c r="BW399" s="185"/>
      <c r="BX399" s="185"/>
      <c r="BY399" s="185"/>
      <c r="BZ399" s="185"/>
      <c r="CA399" s="185"/>
      <c r="CB399" s="185"/>
      <c r="CC399" s="185"/>
      <c r="CD399" s="185"/>
      <c r="CE399" s="185"/>
      <c r="CF399" s="185"/>
      <c r="CG399" s="185"/>
      <c r="CH399" s="185"/>
      <c r="CI399" s="185"/>
      <c r="CJ399" s="185"/>
      <c r="CK399" s="185"/>
      <c r="CL399" s="185"/>
    </row>
    <row r="400" spans="1:90" ht="15.75" x14ac:dyDescent="0.3">
      <c r="B400" s="44"/>
      <c r="C400" s="33"/>
      <c r="D400" s="33" t="str">
        <f>D390</f>
        <v>4-7 jaar</v>
      </c>
      <c r="E400" s="33"/>
      <c r="F400" s="44"/>
      <c r="G400" s="178"/>
      <c r="H400" s="44"/>
      <c r="I400" s="178"/>
      <c r="J400" s="178"/>
      <c r="K400" s="178"/>
      <c r="L400" s="178"/>
      <c r="M400" s="178"/>
      <c r="N400" s="178"/>
      <c r="O400" s="178"/>
      <c r="P400" s="178"/>
      <c r="Q400" s="178"/>
      <c r="R400" s="178"/>
      <c r="S400" s="44"/>
    </row>
    <row r="401" spans="1:90" ht="15.75" x14ac:dyDescent="0.3">
      <c r="B401" s="44"/>
      <c r="C401" s="33"/>
      <c r="D401" s="33" t="str">
        <f t="shared" ref="D401:D407" si="277">D391</f>
        <v>vanaf 8 jaar</v>
      </c>
      <c r="E401" s="33"/>
      <c r="F401" s="44"/>
      <c r="G401" s="178"/>
      <c r="H401" s="44"/>
      <c r="I401" s="178"/>
      <c r="J401" s="178"/>
      <c r="K401" s="178"/>
      <c r="L401" s="178"/>
      <c r="M401" s="178"/>
      <c r="N401" s="178"/>
      <c r="O401" s="178"/>
      <c r="P401" s="178"/>
      <c r="Q401" s="178"/>
      <c r="R401" s="178"/>
      <c r="S401" s="44"/>
    </row>
    <row r="402" spans="1:90" ht="15.75" x14ac:dyDescent="0.3">
      <c r="B402" s="44"/>
      <c r="C402" s="33"/>
      <c r="D402" s="51" t="str">
        <f t="shared" si="277"/>
        <v xml:space="preserve">totaal </v>
      </c>
      <c r="E402" s="51"/>
      <c r="F402" s="44"/>
      <c r="G402" s="52">
        <f>G401+G400</f>
        <v>0</v>
      </c>
      <c r="H402" s="44"/>
      <c r="I402" s="52">
        <f t="shared" ref="I402:R402" si="278">I401+I400</f>
        <v>0</v>
      </c>
      <c r="J402" s="52">
        <f t="shared" si="278"/>
        <v>0</v>
      </c>
      <c r="K402" s="52">
        <f t="shared" si="278"/>
        <v>0</v>
      </c>
      <c r="L402" s="52">
        <f t="shared" si="278"/>
        <v>0</v>
      </c>
      <c r="M402" s="52">
        <f t="shared" si="278"/>
        <v>0</v>
      </c>
      <c r="N402" s="52">
        <f t="shared" si="278"/>
        <v>0</v>
      </c>
      <c r="O402" s="52">
        <f t="shared" si="278"/>
        <v>0</v>
      </c>
      <c r="P402" s="52">
        <f t="shared" si="278"/>
        <v>0</v>
      </c>
      <c r="Q402" s="52">
        <f t="shared" si="278"/>
        <v>0</v>
      </c>
      <c r="R402" s="52">
        <f t="shared" si="278"/>
        <v>0</v>
      </c>
      <c r="S402" s="44"/>
    </row>
    <row r="403" spans="1:90" ht="15.75" x14ac:dyDescent="0.3">
      <c r="B403" s="44"/>
      <c r="C403" s="33"/>
      <c r="D403" s="56" t="str">
        <f t="shared" si="277"/>
        <v>waarvan gewichtsleerling: 0,30</v>
      </c>
      <c r="E403" s="56"/>
      <c r="F403" s="44"/>
      <c r="G403" s="178"/>
      <c r="H403" s="44"/>
      <c r="I403" s="178"/>
      <c r="J403" s="178"/>
      <c r="K403" s="178"/>
      <c r="L403" s="178"/>
      <c r="M403" s="178"/>
      <c r="N403" s="178"/>
      <c r="O403" s="178"/>
      <c r="P403" s="178"/>
      <c r="Q403" s="178"/>
      <c r="R403" s="178"/>
      <c r="S403" s="44"/>
    </row>
    <row r="404" spans="1:90" ht="15.75" x14ac:dyDescent="0.3">
      <c r="B404" s="44"/>
      <c r="C404" s="33"/>
      <c r="D404" s="56" t="str">
        <f t="shared" si="277"/>
        <v>waarvan gewichtsleerling: 1,20</v>
      </c>
      <c r="E404" s="56"/>
      <c r="F404" s="44"/>
      <c r="G404" s="178"/>
      <c r="H404" s="44"/>
      <c r="I404" s="178"/>
      <c r="J404" s="178"/>
      <c r="K404" s="178"/>
      <c r="L404" s="178"/>
      <c r="M404" s="178"/>
      <c r="N404" s="178"/>
      <c r="O404" s="178"/>
      <c r="P404" s="178"/>
      <c r="Q404" s="178"/>
      <c r="R404" s="178"/>
      <c r="S404" s="44"/>
    </row>
    <row r="405" spans="1:90" hidden="1" x14ac:dyDescent="0.3">
      <c r="D405" s="182" t="str">
        <f t="shared" si="277"/>
        <v>gewichtenregeling</v>
      </c>
      <c r="G405" s="188">
        <f>(G403*0.3)+(G404*1.2)</f>
        <v>0</v>
      </c>
      <c r="I405" s="188">
        <f t="shared" ref="I405:R405" si="279">(I403*0.3)+(I404*1.2)</f>
        <v>0</v>
      </c>
      <c r="J405" s="188">
        <f t="shared" si="279"/>
        <v>0</v>
      </c>
      <c r="K405" s="188">
        <f t="shared" si="279"/>
        <v>0</v>
      </c>
      <c r="L405" s="188">
        <f t="shared" si="279"/>
        <v>0</v>
      </c>
      <c r="M405" s="188">
        <f t="shared" si="279"/>
        <v>0</v>
      </c>
      <c r="N405" s="188">
        <f t="shared" si="279"/>
        <v>0</v>
      </c>
      <c r="O405" s="188">
        <f t="shared" si="279"/>
        <v>0</v>
      </c>
      <c r="P405" s="188">
        <f t="shared" si="279"/>
        <v>0</v>
      </c>
      <c r="Q405" s="188">
        <f t="shared" si="279"/>
        <v>0</v>
      </c>
      <c r="R405" s="188">
        <f t="shared" si="279"/>
        <v>0</v>
      </c>
    </row>
    <row r="406" spans="1:90" hidden="1" x14ac:dyDescent="0.3">
      <c r="D406" s="182" t="str">
        <f t="shared" si="277"/>
        <v>Bepalen schoolgewicht</v>
      </c>
      <c r="G406" s="188">
        <f>ROUND(IF(G407&lt;(G402*0.8),G407,(0.8*G402)),0)</f>
        <v>0</v>
      </c>
      <c r="I406" s="188">
        <f>ROUND(IF(I407&lt;(I402*0.8),I407,(0.8*I402)),0)</f>
        <v>0</v>
      </c>
      <c r="J406" s="188">
        <f>ROUND(IF(J407&lt;(J402*0.8),J407,(0.8*J402)),0)</f>
        <v>0</v>
      </c>
      <c r="K406" s="188">
        <f t="shared" ref="K406:R406" si="280">ROUND(IF(K407&lt;(K402*0.8),K407,(0.8*K402)),0)</f>
        <v>0</v>
      </c>
      <c r="L406" s="188">
        <f t="shared" si="280"/>
        <v>0</v>
      </c>
      <c r="M406" s="188">
        <f t="shared" si="280"/>
        <v>0</v>
      </c>
      <c r="N406" s="188">
        <f t="shared" si="280"/>
        <v>0</v>
      </c>
      <c r="O406" s="188">
        <f t="shared" si="280"/>
        <v>0</v>
      </c>
      <c r="P406" s="188">
        <f t="shared" si="280"/>
        <v>0</v>
      </c>
      <c r="Q406" s="188">
        <f t="shared" si="280"/>
        <v>0</v>
      </c>
      <c r="R406" s="188">
        <f t="shared" si="280"/>
        <v>0</v>
      </c>
    </row>
    <row r="407" spans="1:90" hidden="1" x14ac:dyDescent="0.3">
      <c r="D407" s="182" t="str">
        <f t="shared" si="277"/>
        <v>Schoolgewicht</v>
      </c>
      <c r="G407" s="183">
        <f>IF((ROUND(IF(G405-(6%*G402)&lt;0,0,(G405-(6%*G402))),0))&lt;(K1226+K1235+K1244+K1258),(K1226+K1235+K1244+K1258),((ROUND(IF(G405-(6%*G402)&lt;0,0,(G405-(6%*G402))),0))))</f>
        <v>0</v>
      </c>
      <c r="I407" s="183">
        <f t="shared" ref="I407:R407" si="281">IF((ROUND(IF(I405-(6%*I402)&lt;0,0,(I405-(6%*I402))),0))&lt;(L1226+L1235+L1244+L1258),(L1226+L1235+L1244+L1258),((ROUND(IF(I405-(6%*I402)&lt;0,0,(I405-(6%*I402))),0))))</f>
        <v>0</v>
      </c>
      <c r="J407" s="183">
        <f t="shared" si="281"/>
        <v>0</v>
      </c>
      <c r="K407" s="183">
        <f t="shared" si="281"/>
        <v>0</v>
      </c>
      <c r="L407" s="183">
        <f t="shared" si="281"/>
        <v>0</v>
      </c>
      <c r="M407" s="183">
        <f t="shared" si="281"/>
        <v>0</v>
      </c>
      <c r="N407" s="183">
        <f t="shared" si="281"/>
        <v>0</v>
      </c>
      <c r="O407" s="183">
        <f t="shared" si="281"/>
        <v>0</v>
      </c>
      <c r="P407" s="183">
        <f t="shared" si="281"/>
        <v>0</v>
      </c>
      <c r="Q407" s="183">
        <f t="shared" si="281"/>
        <v>0</v>
      </c>
      <c r="R407" s="183">
        <f t="shared" si="281"/>
        <v>0</v>
      </c>
    </row>
    <row r="408" spans="1:90" ht="15.75" x14ac:dyDescent="0.3">
      <c r="B408" s="44"/>
      <c r="C408" s="44"/>
      <c r="D408" s="44"/>
      <c r="E408" s="44"/>
      <c r="F408" s="44"/>
      <c r="G408" s="44"/>
      <c r="H408" s="44"/>
      <c r="I408" s="44"/>
      <c r="J408" s="44"/>
      <c r="K408" s="44"/>
      <c r="L408" s="44"/>
      <c r="M408" s="44"/>
      <c r="N408" s="44"/>
      <c r="O408" s="44"/>
      <c r="P408" s="44"/>
      <c r="Q408" s="44"/>
      <c r="R408" s="44"/>
      <c r="S408" s="44"/>
    </row>
    <row r="409" spans="1:90" hidden="1" x14ac:dyDescent="0.3"/>
    <row r="410" spans="1:90" s="175" customFormat="1" hidden="1" x14ac:dyDescent="0.3">
      <c r="A410" s="180"/>
      <c r="B410" s="180"/>
      <c r="C410" s="181"/>
      <c r="D410" s="182"/>
      <c r="E410" s="182"/>
      <c r="F410" s="182"/>
      <c r="G410" s="183"/>
      <c r="H410" s="182"/>
      <c r="I410" s="183"/>
      <c r="J410" s="183"/>
      <c r="K410" s="183"/>
      <c r="L410" s="183"/>
      <c r="M410" s="183"/>
      <c r="N410" s="183"/>
      <c r="O410" s="183"/>
      <c r="P410" s="183"/>
      <c r="Q410" s="183"/>
      <c r="R410" s="183"/>
      <c r="S410" s="184"/>
      <c r="T410" s="180"/>
      <c r="U410" s="180"/>
      <c r="V410" s="180"/>
      <c r="W410" s="180"/>
      <c r="X410" s="180"/>
      <c r="Y410" s="180"/>
      <c r="Z410" s="180"/>
      <c r="AA410" s="180"/>
      <c r="AB410" s="180"/>
      <c r="AC410" s="180"/>
      <c r="AD410" s="180"/>
      <c r="AE410" s="180"/>
      <c r="AF410" s="180"/>
      <c r="AG410" s="180"/>
      <c r="AH410" s="180"/>
      <c r="AI410" s="180"/>
      <c r="AJ410" s="180"/>
      <c r="AK410" s="180"/>
      <c r="AL410" s="180"/>
      <c r="AM410" s="180"/>
      <c r="AN410" s="180"/>
      <c r="AO410" s="180"/>
      <c r="AP410" s="180"/>
      <c r="AQ410" s="180"/>
      <c r="AR410" s="180"/>
      <c r="AS410" s="180"/>
      <c r="AT410" s="180"/>
      <c r="AU410" s="180"/>
      <c r="AV410" s="180"/>
      <c r="AW410" s="180"/>
      <c r="AX410" s="180"/>
      <c r="AY410" s="180"/>
      <c r="AZ410" s="180"/>
      <c r="BA410" s="180"/>
      <c r="BB410" s="180"/>
      <c r="BC410" s="180"/>
      <c r="BD410" s="180"/>
      <c r="BE410" s="180"/>
      <c r="BF410" s="180"/>
      <c r="BG410" s="180"/>
      <c r="BH410" s="180"/>
      <c r="BI410" s="180"/>
      <c r="BJ410" s="180"/>
      <c r="BK410" s="180"/>
      <c r="BL410" s="180"/>
      <c r="BM410" s="180"/>
      <c r="BN410" s="180"/>
      <c r="BO410" s="180"/>
      <c r="BP410" s="180"/>
      <c r="BQ410" s="180"/>
      <c r="BR410" s="180"/>
      <c r="BS410" s="180"/>
      <c r="BT410" s="180"/>
      <c r="BU410" s="180"/>
      <c r="BV410" s="180"/>
      <c r="BW410" s="180"/>
      <c r="BX410" s="180"/>
      <c r="BY410" s="180"/>
      <c r="BZ410" s="180"/>
      <c r="CA410" s="180"/>
      <c r="CB410" s="180"/>
      <c r="CC410" s="180"/>
      <c r="CD410" s="180"/>
      <c r="CE410" s="180"/>
      <c r="CF410" s="180"/>
      <c r="CG410" s="180"/>
      <c r="CH410" s="180"/>
      <c r="CI410" s="180"/>
      <c r="CJ410" s="180"/>
      <c r="CK410" s="180"/>
      <c r="CL410" s="180"/>
    </row>
    <row r="411" spans="1:90" hidden="1" x14ac:dyDescent="0.3"/>
    <row r="412" spans="1:90" s="177" customFormat="1" hidden="1" x14ac:dyDescent="0.3">
      <c r="A412" s="185"/>
      <c r="B412" s="185"/>
      <c r="C412" s="181"/>
      <c r="D412" s="181"/>
      <c r="E412" s="181"/>
      <c r="F412" s="181"/>
      <c r="G412" s="186">
        <f t="shared" ref="G412:R412" si="282">G28</f>
        <v>41548</v>
      </c>
      <c r="H412" s="181"/>
      <c r="I412" s="186">
        <f t="shared" si="282"/>
        <v>2015</v>
      </c>
      <c r="J412" s="186">
        <f t="shared" si="282"/>
        <v>2016</v>
      </c>
      <c r="K412" s="186">
        <f t="shared" si="282"/>
        <v>2017</v>
      </c>
      <c r="L412" s="186">
        <f t="shared" si="282"/>
        <v>2018</v>
      </c>
      <c r="M412" s="186">
        <f t="shared" si="282"/>
        <v>2019</v>
      </c>
      <c r="N412" s="186">
        <f t="shared" si="282"/>
        <v>2020</v>
      </c>
      <c r="O412" s="186">
        <f t="shared" si="282"/>
        <v>2021</v>
      </c>
      <c r="P412" s="186">
        <f t="shared" si="282"/>
        <v>2022</v>
      </c>
      <c r="Q412" s="186">
        <f t="shared" si="282"/>
        <v>2023</v>
      </c>
      <c r="R412" s="186">
        <f t="shared" si="282"/>
        <v>2024</v>
      </c>
      <c r="S412" s="189"/>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c r="AS412" s="185"/>
      <c r="AT412" s="185"/>
      <c r="AU412" s="185"/>
      <c r="AV412" s="185"/>
      <c r="AW412" s="185"/>
      <c r="AX412" s="185"/>
      <c r="AY412" s="185"/>
      <c r="AZ412" s="185"/>
      <c r="BA412" s="185"/>
      <c r="BB412" s="185"/>
      <c r="BC412" s="185"/>
      <c r="BD412" s="185"/>
      <c r="BE412" s="185"/>
      <c r="BF412" s="185"/>
      <c r="BG412" s="185"/>
      <c r="BH412" s="185"/>
      <c r="BI412" s="185"/>
      <c r="BJ412" s="185"/>
      <c r="BK412" s="185"/>
      <c r="BL412" s="185"/>
      <c r="BM412" s="185"/>
      <c r="BN412" s="185"/>
      <c r="BO412" s="185"/>
      <c r="BP412" s="185"/>
      <c r="BQ412" s="185"/>
      <c r="BR412" s="185"/>
      <c r="BS412" s="185"/>
      <c r="BT412" s="185"/>
      <c r="BU412" s="185"/>
      <c r="BV412" s="185"/>
      <c r="BW412" s="185"/>
      <c r="BX412" s="185"/>
      <c r="BY412" s="185"/>
      <c r="BZ412" s="185"/>
      <c r="CA412" s="185"/>
      <c r="CB412" s="185"/>
      <c r="CC412" s="185"/>
      <c r="CD412" s="185"/>
      <c r="CE412" s="185"/>
      <c r="CF412" s="185"/>
      <c r="CG412" s="185"/>
      <c r="CH412" s="185"/>
      <c r="CI412" s="185"/>
      <c r="CJ412" s="185"/>
      <c r="CK412" s="185"/>
      <c r="CL412" s="185"/>
    </row>
    <row r="413" spans="1:90" hidden="1" x14ac:dyDescent="0.3">
      <c r="D413" s="182" t="str">
        <f>'Resultaat per school'!E21</f>
        <v>Genormeerd aantal groepen</v>
      </c>
      <c r="G413" s="183">
        <f>IF(G10=0,0,ROUND(((0.05*G8)+(0.0343*G9)+(IF(1.5642-(G10*0.0115)&lt;0,0,(1.5642-(G10*0.0115))))+(0.0179*G14)),0))</f>
        <v>10</v>
      </c>
      <c r="H413" s="183"/>
      <c r="I413" s="183">
        <f t="shared" ref="I413:R413" si="283">IF(I10=0,0,ROUND(((0.05*I8)+(0.0343*I9)+(IF(1.5642-(I10*0.0115)&lt;0,0,(1.5642-(I10*0.0115))))+(0.0179*I14)),0))</f>
        <v>10</v>
      </c>
      <c r="J413" s="183">
        <f t="shared" si="283"/>
        <v>10</v>
      </c>
      <c r="K413" s="183">
        <f t="shared" si="283"/>
        <v>10</v>
      </c>
      <c r="L413" s="183">
        <f t="shared" si="283"/>
        <v>9</v>
      </c>
      <c r="M413" s="183">
        <f t="shared" si="283"/>
        <v>9</v>
      </c>
      <c r="N413" s="183">
        <f t="shared" si="283"/>
        <v>9</v>
      </c>
      <c r="O413" s="183">
        <f t="shared" si="283"/>
        <v>9</v>
      </c>
      <c r="P413" s="183">
        <f t="shared" si="283"/>
        <v>9</v>
      </c>
      <c r="Q413" s="183">
        <f t="shared" si="283"/>
        <v>9</v>
      </c>
      <c r="R413" s="183">
        <f t="shared" si="283"/>
        <v>9</v>
      </c>
    </row>
    <row r="414" spans="1:90" hidden="1" x14ac:dyDescent="0.3">
      <c r="D414" s="182" t="str">
        <f>'Resultaat per school'!E22</f>
        <v>Genormeerde ruimtebehoefte (m² bvo)</v>
      </c>
      <c r="G414" s="183">
        <f>LOOKUP(G413,'Resultaat per school'!$F$197:$F$246,'Resultaat per school'!$E$197:$E$246)</f>
        <v>1295</v>
      </c>
      <c r="I414" s="183">
        <f>LOOKUP(I413,'Resultaat per school'!$F$197:$F$246,'Resultaat per school'!$E$197:$E$246)</f>
        <v>1295</v>
      </c>
      <c r="J414" s="183">
        <f>LOOKUP(J413,'Resultaat per school'!$F$197:$F$246,'Resultaat per school'!$E$197:$E$246)</f>
        <v>1295</v>
      </c>
      <c r="K414" s="183">
        <f>LOOKUP(K413,'Resultaat per school'!$F$197:$F$246,'Resultaat per school'!$E$197:$E$246)</f>
        <v>1295</v>
      </c>
      <c r="L414" s="183">
        <f>LOOKUP(L413,'Resultaat per school'!$F$197:$F$246,'Resultaat per school'!$E$197:$E$246)</f>
        <v>1190</v>
      </c>
      <c r="M414" s="183">
        <f>LOOKUP(M413,'Resultaat per school'!$F$197:$F$246,'Resultaat per school'!$E$197:$E$246)</f>
        <v>1190</v>
      </c>
      <c r="N414" s="183">
        <f>LOOKUP(N413,'Resultaat per school'!$F$197:$F$246,'Resultaat per school'!$E$197:$E$246)</f>
        <v>1190</v>
      </c>
      <c r="O414" s="183">
        <f>LOOKUP(O413,'Resultaat per school'!$F$197:$F$246,'Resultaat per school'!$E$197:$E$246)</f>
        <v>1190</v>
      </c>
      <c r="P414" s="183">
        <f>LOOKUP(P413,'Resultaat per school'!$F$197:$F$246,'Resultaat per school'!$E$197:$E$246)</f>
        <v>1190</v>
      </c>
      <c r="Q414" s="183">
        <f>LOOKUP(Q413,'Resultaat per school'!$F$197:$F$246,'Resultaat per school'!$E$197:$E$246)</f>
        <v>1190</v>
      </c>
      <c r="R414" s="183">
        <f>LOOKUP(R413,'Resultaat per school'!$F$197:$F$246,'Resultaat per school'!$E$197:$E$246)</f>
        <v>1190</v>
      </c>
    </row>
    <row r="415" spans="1:90" s="177" customFormat="1" hidden="1" x14ac:dyDescent="0.3">
      <c r="A415" s="185"/>
      <c r="B415" s="185"/>
      <c r="C415" s="181"/>
      <c r="D415" s="181"/>
      <c r="E415" s="181"/>
      <c r="F415" s="181"/>
      <c r="G415" s="190">
        <v>2013</v>
      </c>
      <c r="H415" s="181"/>
      <c r="I415" s="190">
        <v>2015</v>
      </c>
      <c r="J415" s="190">
        <f>I415+1</f>
        <v>2016</v>
      </c>
      <c r="K415" s="190">
        <f t="shared" ref="K415:R415" si="284">J415+1</f>
        <v>2017</v>
      </c>
      <c r="L415" s="190">
        <f t="shared" si="284"/>
        <v>2018</v>
      </c>
      <c r="M415" s="190">
        <f t="shared" si="284"/>
        <v>2019</v>
      </c>
      <c r="N415" s="190">
        <f t="shared" si="284"/>
        <v>2020</v>
      </c>
      <c r="O415" s="190">
        <f t="shared" si="284"/>
        <v>2021</v>
      </c>
      <c r="P415" s="190">
        <f t="shared" si="284"/>
        <v>2022</v>
      </c>
      <c r="Q415" s="190">
        <f t="shared" si="284"/>
        <v>2023</v>
      </c>
      <c r="R415" s="190">
        <f t="shared" si="284"/>
        <v>2024</v>
      </c>
      <c r="S415" s="189" t="s">
        <v>143</v>
      </c>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c r="AS415" s="185"/>
      <c r="AT415" s="185"/>
      <c r="AU415" s="185"/>
      <c r="AV415" s="185"/>
      <c r="AW415" s="185"/>
      <c r="AX415" s="185"/>
      <c r="AY415" s="185"/>
      <c r="AZ415" s="185"/>
      <c r="BA415" s="185"/>
      <c r="BB415" s="185"/>
      <c r="BC415" s="185"/>
      <c r="BD415" s="185"/>
      <c r="BE415" s="185"/>
      <c r="BF415" s="185"/>
      <c r="BG415" s="185"/>
      <c r="BH415" s="185"/>
      <c r="BI415" s="185"/>
      <c r="BJ415" s="185"/>
      <c r="BK415" s="185"/>
      <c r="BL415" s="185"/>
      <c r="BM415" s="185"/>
      <c r="BN415" s="185"/>
      <c r="BO415" s="185"/>
      <c r="BP415" s="185"/>
      <c r="BQ415" s="185"/>
      <c r="BR415" s="185"/>
      <c r="BS415" s="185"/>
      <c r="BT415" s="185"/>
      <c r="BU415" s="185"/>
      <c r="BV415" s="185"/>
      <c r="BW415" s="185"/>
      <c r="BX415" s="185"/>
      <c r="BY415" s="185"/>
      <c r="BZ415" s="185"/>
      <c r="CA415" s="185"/>
      <c r="CB415" s="185"/>
      <c r="CC415" s="185"/>
      <c r="CD415" s="185"/>
      <c r="CE415" s="185"/>
      <c r="CF415" s="185"/>
      <c r="CG415" s="185"/>
      <c r="CH415" s="185"/>
      <c r="CI415" s="185"/>
      <c r="CJ415" s="185"/>
      <c r="CK415" s="185"/>
      <c r="CL415" s="185"/>
    </row>
    <row r="416" spans="1:90" hidden="1" x14ac:dyDescent="0.3">
      <c r="D416" s="182" t="s">
        <v>91</v>
      </c>
      <c r="G416" s="191">
        <f>G414*'Resultaat per school'!$U$32</f>
        <v>19075.350000000002</v>
      </c>
      <c r="I416" s="191">
        <f>I414*'Resultaat per school'!$V$32</f>
        <v>19456.857</v>
      </c>
      <c r="J416" s="191">
        <f>J414*'Resultaat per school'!$V$32*J420</f>
        <v>19845.994139999999</v>
      </c>
      <c r="K416" s="191">
        <f>K414*'Resultaat per school'!$V$32*K420</f>
        <v>20242.9140228</v>
      </c>
      <c r="L416" s="191">
        <f>L414*'Resultaat per school'!$V$32*L420</f>
        <v>18973.628602992001</v>
      </c>
      <c r="M416" s="191">
        <f>M414*'Resultaat per school'!$V$32*M420</f>
        <v>19353.101175051841</v>
      </c>
      <c r="N416" s="191">
        <f>N414*'Resultaat per school'!$V$32*N420</f>
        <v>19740.16319855288</v>
      </c>
      <c r="O416" s="191">
        <f>O414*'Resultaat per school'!$V$32*O420</f>
        <v>20134.966462523938</v>
      </c>
      <c r="P416" s="191">
        <f>P414*'Resultaat per school'!$V$32*P420</f>
        <v>20537.665791774416</v>
      </c>
      <c r="Q416" s="191">
        <f>Q414*'Resultaat per school'!$V$32*Q420</f>
        <v>20948.419107609905</v>
      </c>
      <c r="R416" s="191">
        <f>R414*'Resultaat per school'!$V$32*R420</f>
        <v>21367.387489762103</v>
      </c>
      <c r="S416" s="221">
        <f>SUM(I416:R416)+SUM(I418:R418)</f>
        <v>214585.89699106704</v>
      </c>
      <c r="T416" s="180" t="str">
        <f>C419</f>
        <v>De Groene Vlinder</v>
      </c>
    </row>
    <row r="417" spans="1:90" hidden="1" x14ac:dyDescent="0.3">
      <c r="D417" s="182" t="s">
        <v>92</v>
      </c>
      <c r="G417" s="191"/>
      <c r="I417" s="191">
        <f>I414*'Resultaat per school'!$V$37</f>
        <v>16511.25</v>
      </c>
      <c r="J417" s="191">
        <f>J414*'Resultaat per school'!$V$37*J420</f>
        <v>16841.474999999999</v>
      </c>
      <c r="K417" s="191">
        <f>K414*'Resultaat per school'!$V$37*K420</f>
        <v>17178.304499999998</v>
      </c>
      <c r="L417" s="191">
        <f>L414*'Resultaat per school'!$V$37*L420</f>
        <v>16101.178379999999</v>
      </c>
      <c r="M417" s="191">
        <f>M414*'Resultaat per school'!$V$37*M420</f>
        <v>16423.201947599999</v>
      </c>
      <c r="N417" s="191">
        <f>N414*'Resultaat per school'!$V$37*N420</f>
        <v>16751.665986552001</v>
      </c>
      <c r="O417" s="191">
        <f>O414*'Resultaat per school'!$V$37*O420</f>
        <v>17086.699306283041</v>
      </c>
      <c r="P417" s="191">
        <f>P414*'Resultaat per school'!$V$37*P420</f>
        <v>17428.433292408703</v>
      </c>
      <c r="Q417" s="191">
        <f>Q414*'Resultaat per school'!$V$37*Q420</f>
        <v>17777.001958256878</v>
      </c>
      <c r="R417" s="191">
        <f>R414*'Resultaat per school'!$V$37*R420</f>
        <v>18132.541997422013</v>
      </c>
      <c r="U417" s="221">
        <f>SUM(I417:R417)</f>
        <v>170231.75236852263</v>
      </c>
      <c r="V417" s="180" t="s">
        <v>94</v>
      </c>
    </row>
    <row r="418" spans="1:90" hidden="1" x14ac:dyDescent="0.3">
      <c r="D418" s="182" t="s">
        <v>93</v>
      </c>
      <c r="G418" s="191">
        <f>IF(G10=0,0,'Resultaat per school'!$U$31)</f>
        <v>1398.48</v>
      </c>
      <c r="H418" s="191"/>
      <c r="I418" s="191">
        <f>IF(I10=0,0,'Resultaat per school'!$U$31)</f>
        <v>1398.48</v>
      </c>
      <c r="J418" s="191">
        <f>IF(J10=0,0,'Resultaat per school'!$U$31)</f>
        <v>1398.48</v>
      </c>
      <c r="K418" s="191">
        <f>IF(K10=0,0,'Resultaat per school'!$U$31)</f>
        <v>1398.48</v>
      </c>
      <c r="L418" s="191">
        <f>IF(L10=0,0,'Resultaat per school'!$U$31)</f>
        <v>1398.48</v>
      </c>
      <c r="M418" s="191">
        <f>IF(M10=0,0,'Resultaat per school'!$U$31)</f>
        <v>1398.48</v>
      </c>
      <c r="N418" s="191">
        <f>IF(N10=0,0,'Resultaat per school'!$U$31)</f>
        <v>1398.48</v>
      </c>
      <c r="O418" s="191">
        <f>IF(O10=0,0,'Resultaat per school'!$U$31)</f>
        <v>1398.48</v>
      </c>
      <c r="P418" s="191">
        <f>IF(P10=0,0,'Resultaat per school'!$U$31)</f>
        <v>1398.48</v>
      </c>
      <c r="Q418" s="191">
        <f>IF(Q10=0,0,'Resultaat per school'!$U$31)</f>
        <v>1398.48</v>
      </c>
      <c r="R418" s="191">
        <f>IF(R10=0,0,'Resultaat per school'!$U$31)</f>
        <v>1398.48</v>
      </c>
    </row>
    <row r="419" spans="1:90" hidden="1" x14ac:dyDescent="0.3">
      <c r="C419" s="181" t="str">
        <f>C7</f>
        <v>De Groene Vlinder</v>
      </c>
      <c r="D419" s="182" t="s">
        <v>89</v>
      </c>
      <c r="G419" s="192">
        <f>SUM(G416:G418)</f>
        <v>20473.830000000002</v>
      </c>
      <c r="I419" s="192">
        <f t="shared" ref="I419:R419" si="285">SUM(I416:I418)</f>
        <v>37366.587000000007</v>
      </c>
      <c r="J419" s="192">
        <f t="shared" si="285"/>
        <v>38085.949140000004</v>
      </c>
      <c r="K419" s="192">
        <f t="shared" si="285"/>
        <v>38819.698522800005</v>
      </c>
      <c r="L419" s="192">
        <f t="shared" si="285"/>
        <v>36473.286982992002</v>
      </c>
      <c r="M419" s="192">
        <f t="shared" si="285"/>
        <v>37174.783122651839</v>
      </c>
      <c r="N419" s="192">
        <f t="shared" si="285"/>
        <v>37890.309185104888</v>
      </c>
      <c r="O419" s="192">
        <f t="shared" si="285"/>
        <v>38620.145768806986</v>
      </c>
      <c r="P419" s="192">
        <f t="shared" si="285"/>
        <v>39364.579084183126</v>
      </c>
      <c r="Q419" s="192">
        <f t="shared" si="285"/>
        <v>40123.90106586679</v>
      </c>
      <c r="R419" s="192">
        <f t="shared" si="285"/>
        <v>40898.409487184115</v>
      </c>
    </row>
    <row r="420" spans="1:90" hidden="1" x14ac:dyDescent="0.3">
      <c r="D420" s="182" t="s">
        <v>90</v>
      </c>
      <c r="J420" s="183">
        <f>1+2%</f>
        <v>1.02</v>
      </c>
      <c r="K420" s="193">
        <f>J420*(1+2%)</f>
        <v>1.0404</v>
      </c>
      <c r="L420" s="193">
        <f t="shared" ref="L420:R420" si="286">K420*(1+2%)</f>
        <v>1.0612079999999999</v>
      </c>
      <c r="M420" s="193">
        <f t="shared" si="286"/>
        <v>1.08243216</v>
      </c>
      <c r="N420" s="193">
        <f t="shared" si="286"/>
        <v>1.1040808032</v>
      </c>
      <c r="O420" s="193">
        <f t="shared" si="286"/>
        <v>1.1261624192640001</v>
      </c>
      <c r="P420" s="193">
        <f t="shared" si="286"/>
        <v>1.14868566764928</v>
      </c>
      <c r="Q420" s="193">
        <f t="shared" si="286"/>
        <v>1.1716593810022657</v>
      </c>
      <c r="R420" s="193">
        <f t="shared" si="286"/>
        <v>1.1950925686223111</v>
      </c>
    </row>
    <row r="421" spans="1:90" hidden="1" x14ac:dyDescent="0.3"/>
    <row r="422" spans="1:90" s="177" customFormat="1" hidden="1" x14ac:dyDescent="0.3">
      <c r="A422" s="185"/>
      <c r="B422" s="185"/>
      <c r="C422" s="181"/>
      <c r="D422" s="181"/>
      <c r="E422" s="181"/>
      <c r="F422" s="181"/>
      <c r="G422" s="186">
        <f>G412</f>
        <v>41548</v>
      </c>
      <c r="H422" s="181"/>
      <c r="I422" s="186">
        <f t="shared" ref="I422:R422" si="287">I412</f>
        <v>2015</v>
      </c>
      <c r="J422" s="186">
        <f t="shared" si="287"/>
        <v>2016</v>
      </c>
      <c r="K422" s="186">
        <f t="shared" si="287"/>
        <v>2017</v>
      </c>
      <c r="L422" s="186">
        <f t="shared" si="287"/>
        <v>2018</v>
      </c>
      <c r="M422" s="186">
        <f t="shared" si="287"/>
        <v>2019</v>
      </c>
      <c r="N422" s="186">
        <f t="shared" si="287"/>
        <v>2020</v>
      </c>
      <c r="O422" s="186">
        <f t="shared" si="287"/>
        <v>2021</v>
      </c>
      <c r="P422" s="186">
        <f t="shared" si="287"/>
        <v>2022</v>
      </c>
      <c r="Q422" s="186">
        <f t="shared" si="287"/>
        <v>2023</v>
      </c>
      <c r="R422" s="186">
        <f t="shared" si="287"/>
        <v>2024</v>
      </c>
      <c r="S422" s="189"/>
      <c r="T422" s="180"/>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c r="AS422" s="185"/>
      <c r="AT422" s="185"/>
      <c r="AU422" s="185"/>
      <c r="AV422" s="185"/>
      <c r="AW422" s="185"/>
      <c r="AX422" s="185"/>
      <c r="AY422" s="185"/>
      <c r="AZ422" s="185"/>
      <c r="BA422" s="185"/>
      <c r="BB422" s="185"/>
      <c r="BC422" s="185"/>
      <c r="BD422" s="185"/>
      <c r="BE422" s="185"/>
      <c r="BF422" s="185"/>
      <c r="BG422" s="185"/>
      <c r="BH422" s="185"/>
      <c r="BI422" s="185"/>
      <c r="BJ422" s="185"/>
      <c r="BK422" s="185"/>
      <c r="BL422" s="185"/>
      <c r="BM422" s="185"/>
      <c r="BN422" s="185"/>
      <c r="BO422" s="185"/>
      <c r="BP422" s="185"/>
      <c r="BQ422" s="185"/>
      <c r="BR422" s="185"/>
      <c r="BS422" s="185"/>
      <c r="BT422" s="185"/>
      <c r="BU422" s="185"/>
      <c r="BV422" s="185"/>
      <c r="BW422" s="185"/>
      <c r="BX422" s="185"/>
      <c r="BY422" s="185"/>
      <c r="BZ422" s="185"/>
      <c r="CA422" s="185"/>
      <c r="CB422" s="185"/>
      <c r="CC422" s="185"/>
      <c r="CD422" s="185"/>
      <c r="CE422" s="185"/>
      <c r="CF422" s="185"/>
      <c r="CG422" s="185"/>
      <c r="CH422" s="185"/>
      <c r="CI422" s="185"/>
      <c r="CJ422" s="185"/>
      <c r="CK422" s="185"/>
      <c r="CL422" s="185"/>
    </row>
    <row r="423" spans="1:90" hidden="1" x14ac:dyDescent="0.3">
      <c r="D423" s="182" t="str">
        <f>D413</f>
        <v>Genormeerd aantal groepen</v>
      </c>
      <c r="G423" s="183">
        <f>IF(G20=0,0,ROUND(((0.05*G18)+(0.0343*G19)+(IF(1.5642-(G20*0.0115)&lt;0,0,(1.5642-(G20*0.0115))))+(0.0179*G24)),0))</f>
        <v>0</v>
      </c>
      <c r="H423" s="183"/>
      <c r="I423" s="183">
        <f t="shared" ref="I423:R423" si="288">IF(I20=0,0,ROUND(((0.05*I18)+(0.0343*I19)+(IF(1.5642-(I20*0.0115)&lt;0,0,(1.5642-(I20*0.0115))))+(0.0179*I24)),0))</f>
        <v>0</v>
      </c>
      <c r="J423" s="183">
        <f t="shared" si="288"/>
        <v>0</v>
      </c>
      <c r="K423" s="183">
        <f t="shared" si="288"/>
        <v>0</v>
      </c>
      <c r="L423" s="183">
        <f t="shared" si="288"/>
        <v>0</v>
      </c>
      <c r="M423" s="183">
        <f t="shared" si="288"/>
        <v>0</v>
      </c>
      <c r="N423" s="183">
        <f t="shared" si="288"/>
        <v>0</v>
      </c>
      <c r="O423" s="183">
        <f t="shared" si="288"/>
        <v>0</v>
      </c>
      <c r="P423" s="183">
        <f t="shared" si="288"/>
        <v>0</v>
      </c>
      <c r="Q423" s="183">
        <f t="shared" si="288"/>
        <v>0</v>
      </c>
      <c r="R423" s="183">
        <f t="shared" si="288"/>
        <v>0</v>
      </c>
    </row>
    <row r="424" spans="1:90" hidden="1" x14ac:dyDescent="0.3">
      <c r="D424" s="182" t="str">
        <f t="shared" ref="D424:D430" si="289">D414</f>
        <v>Genormeerde ruimtebehoefte (m² bvo)</v>
      </c>
      <c r="G424" s="183">
        <f>LOOKUP(G423,'Resultaat per school'!$F$197:$F$246,'Resultaat per school'!$E$197:$E$246)</f>
        <v>0</v>
      </c>
      <c r="I424" s="183">
        <f>LOOKUP(I423,'Resultaat per school'!$F$197:$F$246,'Resultaat per school'!$E$197:$E$246)</f>
        <v>0</v>
      </c>
      <c r="J424" s="183">
        <f>LOOKUP(J423,'Resultaat per school'!$F$197:$F$246,'Resultaat per school'!$E$197:$E$246)</f>
        <v>0</v>
      </c>
      <c r="K424" s="183">
        <f>LOOKUP(K423,'Resultaat per school'!$F$197:$F$246,'Resultaat per school'!$E$197:$E$246)</f>
        <v>0</v>
      </c>
      <c r="L424" s="183">
        <f>LOOKUP(L423,'Resultaat per school'!$F$197:$F$246,'Resultaat per school'!$E$197:$E$246)</f>
        <v>0</v>
      </c>
      <c r="M424" s="183">
        <f>LOOKUP(M423,'Resultaat per school'!$F$197:$F$246,'Resultaat per school'!$E$197:$E$246)</f>
        <v>0</v>
      </c>
      <c r="N424" s="183">
        <f>LOOKUP(N423,'Resultaat per school'!$F$197:$F$246,'Resultaat per school'!$E$197:$E$246)</f>
        <v>0</v>
      </c>
      <c r="O424" s="183">
        <f>LOOKUP(O423,'Resultaat per school'!$F$197:$F$246,'Resultaat per school'!$E$197:$E$246)</f>
        <v>0</v>
      </c>
      <c r="P424" s="183">
        <f>LOOKUP(P423,'Resultaat per school'!$F$197:$F$246,'Resultaat per school'!$E$197:$E$246)</f>
        <v>0</v>
      </c>
      <c r="Q424" s="183">
        <f>LOOKUP(Q423,'Resultaat per school'!$F$197:$F$246,'Resultaat per school'!$E$197:$E$246)</f>
        <v>0</v>
      </c>
      <c r="R424" s="183">
        <f>LOOKUP(R423,'Resultaat per school'!$F$197:$F$246,'Resultaat per school'!$E$197:$E$246)</f>
        <v>0</v>
      </c>
    </row>
    <row r="425" spans="1:90" s="177" customFormat="1" hidden="1" x14ac:dyDescent="0.3">
      <c r="A425" s="185"/>
      <c r="B425" s="185"/>
      <c r="C425" s="181"/>
      <c r="D425" s="181"/>
      <c r="E425" s="181"/>
      <c r="F425" s="181"/>
      <c r="G425" s="190">
        <v>2013</v>
      </c>
      <c r="H425" s="181"/>
      <c r="I425" s="190">
        <v>2015</v>
      </c>
      <c r="J425" s="190">
        <f>I425+1</f>
        <v>2016</v>
      </c>
      <c r="K425" s="190">
        <f t="shared" ref="K425:R425" si="290">J425+1</f>
        <v>2017</v>
      </c>
      <c r="L425" s="190">
        <f t="shared" si="290"/>
        <v>2018</v>
      </c>
      <c r="M425" s="190">
        <f t="shared" si="290"/>
        <v>2019</v>
      </c>
      <c r="N425" s="190">
        <f t="shared" si="290"/>
        <v>2020</v>
      </c>
      <c r="O425" s="190">
        <f t="shared" si="290"/>
        <v>2021</v>
      </c>
      <c r="P425" s="190">
        <f t="shared" si="290"/>
        <v>2022</v>
      </c>
      <c r="Q425" s="190">
        <f t="shared" si="290"/>
        <v>2023</v>
      </c>
      <c r="R425" s="190">
        <f t="shared" si="290"/>
        <v>2024</v>
      </c>
      <c r="S425" s="189" t="s">
        <v>143</v>
      </c>
      <c r="T425" s="180"/>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c r="AS425" s="185"/>
      <c r="AT425" s="185"/>
      <c r="AU425" s="185"/>
      <c r="AV425" s="185"/>
      <c r="AW425" s="185"/>
      <c r="AX425" s="185"/>
      <c r="AY425" s="185"/>
      <c r="AZ425" s="185"/>
      <c r="BA425" s="185"/>
      <c r="BB425" s="185"/>
      <c r="BC425" s="185"/>
      <c r="BD425" s="185"/>
      <c r="BE425" s="185"/>
      <c r="BF425" s="185"/>
      <c r="BG425" s="185"/>
      <c r="BH425" s="185"/>
      <c r="BI425" s="185"/>
      <c r="BJ425" s="185"/>
      <c r="BK425" s="185"/>
      <c r="BL425" s="185"/>
      <c r="BM425" s="185"/>
      <c r="BN425" s="185"/>
      <c r="BO425" s="185"/>
      <c r="BP425" s="185"/>
      <c r="BQ425" s="185"/>
      <c r="BR425" s="185"/>
      <c r="BS425" s="185"/>
      <c r="BT425" s="185"/>
      <c r="BU425" s="185"/>
      <c r="BV425" s="185"/>
      <c r="BW425" s="185"/>
      <c r="BX425" s="185"/>
      <c r="BY425" s="185"/>
      <c r="BZ425" s="185"/>
      <c r="CA425" s="185"/>
      <c r="CB425" s="185"/>
      <c r="CC425" s="185"/>
      <c r="CD425" s="185"/>
      <c r="CE425" s="185"/>
      <c r="CF425" s="185"/>
      <c r="CG425" s="185"/>
      <c r="CH425" s="185"/>
      <c r="CI425" s="185"/>
      <c r="CJ425" s="185"/>
      <c r="CK425" s="185"/>
      <c r="CL425" s="185"/>
    </row>
    <row r="426" spans="1:90" hidden="1" x14ac:dyDescent="0.3">
      <c r="D426" s="182" t="str">
        <f t="shared" si="289"/>
        <v>MI Vergoeding - binnenonderhoud (var)</v>
      </c>
      <c r="G426" s="191">
        <f>G424*'Resultaat per school'!$U$32</f>
        <v>0</v>
      </c>
      <c r="I426" s="191">
        <f>I424*'Resultaat per school'!$V$32</f>
        <v>0</v>
      </c>
      <c r="J426" s="191">
        <f>J424*'Resultaat per school'!$V$32*J430</f>
        <v>0</v>
      </c>
      <c r="K426" s="191">
        <f>K424*'Resultaat per school'!$V$32*K430</f>
        <v>0</v>
      </c>
      <c r="L426" s="191">
        <f>L424*'Resultaat per school'!$V$32*L430</f>
        <v>0</v>
      </c>
      <c r="M426" s="191">
        <f>M424*'Resultaat per school'!$V$32*M430</f>
        <v>0</v>
      </c>
      <c r="N426" s="191">
        <f>N424*'Resultaat per school'!$V$32*N430</f>
        <v>0</v>
      </c>
      <c r="O426" s="191">
        <f>O424*'Resultaat per school'!$V$32*O430</f>
        <v>0</v>
      </c>
      <c r="P426" s="191">
        <f>P424*'Resultaat per school'!$V$32*P430</f>
        <v>0</v>
      </c>
      <c r="Q426" s="191">
        <f>Q424*'Resultaat per school'!$V$32*Q430</f>
        <v>0</v>
      </c>
      <c r="R426" s="191">
        <f>R424*'Resultaat per school'!$V$32*R430</f>
        <v>0</v>
      </c>
      <c r="S426" s="221">
        <f>SUM(I426:R426)+SUM(I428:R428)</f>
        <v>0</v>
      </c>
      <c r="T426" s="180" t="str">
        <f t="shared" ref="T426:T476" si="291">C429</f>
        <v>School 2</v>
      </c>
    </row>
    <row r="427" spans="1:90" hidden="1" x14ac:dyDescent="0.3">
      <c r="D427" s="182" t="str">
        <f t="shared" si="289"/>
        <v>MI Vergoeding - buitenonderhoud (var)</v>
      </c>
      <c r="G427" s="191"/>
      <c r="I427" s="191">
        <f>I424*'Resultaat per school'!$V$37</f>
        <v>0</v>
      </c>
      <c r="J427" s="191">
        <f>J424*'Resultaat per school'!$V$37*J430</f>
        <v>0</v>
      </c>
      <c r="K427" s="191">
        <f>K424*'Resultaat per school'!$V$37*K430</f>
        <v>0</v>
      </c>
      <c r="L427" s="191">
        <f>L424*'Resultaat per school'!$V$37*L430</f>
        <v>0</v>
      </c>
      <c r="M427" s="191">
        <f>M424*'Resultaat per school'!$V$37*M430</f>
        <v>0</v>
      </c>
      <c r="N427" s="191">
        <f>N424*'Resultaat per school'!$V$37*N430</f>
        <v>0</v>
      </c>
      <c r="O427" s="191">
        <f>O424*'Resultaat per school'!$V$37*O430</f>
        <v>0</v>
      </c>
      <c r="P427" s="191">
        <f>P424*'Resultaat per school'!$V$37*P430</f>
        <v>0</v>
      </c>
      <c r="Q427" s="191">
        <f>Q424*'Resultaat per school'!$V$37*Q430</f>
        <v>0</v>
      </c>
      <c r="R427" s="191">
        <f>R424*'Resultaat per school'!$V$37*R430</f>
        <v>0</v>
      </c>
      <c r="U427" s="221">
        <f>SUM(I427:R427)</f>
        <v>0</v>
      </c>
      <c r="V427" s="180" t="s">
        <v>95</v>
      </c>
    </row>
    <row r="428" spans="1:90" hidden="1" x14ac:dyDescent="0.3">
      <c r="D428" s="182" t="str">
        <f t="shared" si="289"/>
        <v>MI Vergoeding - onderhoud vast</v>
      </c>
      <c r="G428" s="191">
        <f>IF(G20=0,0,'Resultaat per school'!$U$31)</f>
        <v>0</v>
      </c>
      <c r="H428" s="191"/>
      <c r="I428" s="191">
        <f>IF(I20=0,0,'Resultaat per school'!$U$31)</f>
        <v>0</v>
      </c>
      <c r="J428" s="191">
        <f>IF(J20=0,0,'Resultaat per school'!$U$31)</f>
        <v>0</v>
      </c>
      <c r="K428" s="191">
        <f>IF(K20=0,0,'Resultaat per school'!$U$31)</f>
        <v>0</v>
      </c>
      <c r="L428" s="191">
        <f>IF(L20=0,0,'Resultaat per school'!$U$31)</f>
        <v>0</v>
      </c>
      <c r="M428" s="191">
        <f>IF(M20=0,0,'Resultaat per school'!$U$31)</f>
        <v>0</v>
      </c>
      <c r="N428" s="191">
        <f>IF(N20=0,0,'Resultaat per school'!$U$31)</f>
        <v>0</v>
      </c>
      <c r="O428" s="191">
        <f>IF(O20=0,0,'Resultaat per school'!$U$31)</f>
        <v>0</v>
      </c>
      <c r="P428" s="191">
        <f>IF(P20=0,0,'Resultaat per school'!$U$31)</f>
        <v>0</v>
      </c>
      <c r="Q428" s="191">
        <f>IF(Q20=0,0,'Resultaat per school'!$U$31)</f>
        <v>0</v>
      </c>
      <c r="R428" s="191">
        <f>IF(R20=0,0,'Resultaat per school'!$U$31)</f>
        <v>0</v>
      </c>
    </row>
    <row r="429" spans="1:90" hidden="1" x14ac:dyDescent="0.3">
      <c r="C429" s="181" t="str">
        <f>C17</f>
        <v>School 2</v>
      </c>
      <c r="D429" s="182" t="str">
        <f t="shared" si="289"/>
        <v>Totale MI - vergoeding onderhoud</v>
      </c>
      <c r="G429" s="192">
        <f>SUM(G426:G428)</f>
        <v>0</v>
      </c>
      <c r="I429" s="192">
        <f t="shared" ref="I429:R429" si="292">SUM(I426:I428)</f>
        <v>0</v>
      </c>
      <c r="J429" s="192">
        <f t="shared" si="292"/>
        <v>0</v>
      </c>
      <c r="K429" s="192">
        <f t="shared" si="292"/>
        <v>0</v>
      </c>
      <c r="L429" s="192">
        <f t="shared" si="292"/>
        <v>0</v>
      </c>
      <c r="M429" s="192">
        <f t="shared" si="292"/>
        <v>0</v>
      </c>
      <c r="N429" s="192">
        <f t="shared" si="292"/>
        <v>0</v>
      </c>
      <c r="O429" s="192">
        <f t="shared" si="292"/>
        <v>0</v>
      </c>
      <c r="P429" s="192">
        <f t="shared" si="292"/>
        <v>0</v>
      </c>
      <c r="Q429" s="192">
        <f t="shared" si="292"/>
        <v>0</v>
      </c>
      <c r="R429" s="192">
        <f t="shared" si="292"/>
        <v>0</v>
      </c>
    </row>
    <row r="430" spans="1:90" hidden="1" x14ac:dyDescent="0.3">
      <c r="D430" s="182" t="str">
        <f t="shared" si="289"/>
        <v>Uitgangspunt index (vanaf 2015): 2%</v>
      </c>
      <c r="J430" s="183">
        <f>1+2%</f>
        <v>1.02</v>
      </c>
      <c r="K430" s="193">
        <f>J430*(1+2%)</f>
        <v>1.0404</v>
      </c>
      <c r="L430" s="193">
        <f t="shared" ref="L430" si="293">K430*(1+2%)</f>
        <v>1.0612079999999999</v>
      </c>
      <c r="M430" s="193">
        <f t="shared" ref="M430" si="294">L430*(1+2%)</f>
        <v>1.08243216</v>
      </c>
      <c r="N430" s="193">
        <f t="shared" ref="N430" si="295">M430*(1+2%)</f>
        <v>1.1040808032</v>
      </c>
      <c r="O430" s="193">
        <f t="shared" ref="O430" si="296">N430*(1+2%)</f>
        <v>1.1261624192640001</v>
      </c>
      <c r="P430" s="193">
        <f t="shared" ref="P430" si="297">O430*(1+2%)</f>
        <v>1.14868566764928</v>
      </c>
      <c r="Q430" s="193">
        <f t="shared" ref="Q430" si="298">P430*(1+2%)</f>
        <v>1.1716593810022657</v>
      </c>
      <c r="R430" s="193">
        <f t="shared" ref="R430" si="299">Q430*(1+2%)</f>
        <v>1.1950925686223111</v>
      </c>
    </row>
    <row r="431" spans="1:90" hidden="1" x14ac:dyDescent="0.3"/>
    <row r="432" spans="1:90" s="177" customFormat="1" hidden="1" x14ac:dyDescent="0.3">
      <c r="A432" s="185"/>
      <c r="B432" s="185"/>
      <c r="C432" s="181"/>
      <c r="D432" s="181"/>
      <c r="E432" s="181"/>
      <c r="F432" s="181"/>
      <c r="G432" s="186">
        <f t="shared" ref="G432:R432" si="300">G422</f>
        <v>41548</v>
      </c>
      <c r="H432" s="181"/>
      <c r="I432" s="186">
        <f t="shared" si="300"/>
        <v>2015</v>
      </c>
      <c r="J432" s="186">
        <f t="shared" si="300"/>
        <v>2016</v>
      </c>
      <c r="K432" s="186">
        <f t="shared" si="300"/>
        <v>2017</v>
      </c>
      <c r="L432" s="186">
        <f t="shared" si="300"/>
        <v>2018</v>
      </c>
      <c r="M432" s="186">
        <f t="shared" si="300"/>
        <v>2019</v>
      </c>
      <c r="N432" s="186">
        <f t="shared" si="300"/>
        <v>2020</v>
      </c>
      <c r="O432" s="186">
        <f t="shared" si="300"/>
        <v>2021</v>
      </c>
      <c r="P432" s="186">
        <f t="shared" si="300"/>
        <v>2022</v>
      </c>
      <c r="Q432" s="186">
        <f t="shared" si="300"/>
        <v>2023</v>
      </c>
      <c r="R432" s="186">
        <f t="shared" si="300"/>
        <v>2024</v>
      </c>
      <c r="S432" s="189"/>
      <c r="T432" s="180"/>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c r="AS432" s="185"/>
      <c r="AT432" s="185"/>
      <c r="AU432" s="185"/>
      <c r="AV432" s="185"/>
      <c r="AW432" s="185"/>
      <c r="AX432" s="185"/>
      <c r="AY432" s="185"/>
      <c r="AZ432" s="185"/>
      <c r="BA432" s="185"/>
      <c r="BB432" s="185"/>
      <c r="BC432" s="185"/>
      <c r="BD432" s="185"/>
      <c r="BE432" s="185"/>
      <c r="BF432" s="185"/>
      <c r="BG432" s="185"/>
      <c r="BH432" s="185"/>
      <c r="BI432" s="185"/>
      <c r="BJ432" s="185"/>
      <c r="BK432" s="185"/>
      <c r="BL432" s="185"/>
      <c r="BM432" s="185"/>
      <c r="BN432" s="185"/>
      <c r="BO432" s="185"/>
      <c r="BP432" s="185"/>
      <c r="BQ432" s="185"/>
      <c r="BR432" s="185"/>
      <c r="BS432" s="185"/>
      <c r="BT432" s="185"/>
      <c r="BU432" s="185"/>
      <c r="BV432" s="185"/>
      <c r="BW432" s="185"/>
      <c r="BX432" s="185"/>
      <c r="BY432" s="185"/>
      <c r="BZ432" s="185"/>
      <c r="CA432" s="185"/>
      <c r="CB432" s="185"/>
      <c r="CC432" s="185"/>
      <c r="CD432" s="185"/>
      <c r="CE432" s="185"/>
      <c r="CF432" s="185"/>
      <c r="CG432" s="185"/>
      <c r="CH432" s="185"/>
      <c r="CI432" s="185"/>
      <c r="CJ432" s="185"/>
      <c r="CK432" s="185"/>
      <c r="CL432" s="185"/>
    </row>
    <row r="433" spans="1:90" hidden="1" x14ac:dyDescent="0.3">
      <c r="D433" s="182" t="str">
        <f>D423</f>
        <v>Genormeerd aantal groepen</v>
      </c>
      <c r="G433" s="183">
        <f>IF(G31=0,0,ROUND(((0.05*G29)+(0.0343*G30)+(IF(1.5642-(G31*0.0115)&lt;0,0,(1.5642-(G31*0.0115))))+(0.0179*G35)),0))</f>
        <v>0</v>
      </c>
      <c r="H433" s="183"/>
      <c r="I433" s="183">
        <f t="shared" ref="I433:R433" si="301">IF(I31=0,0,ROUND(((0.05*I29)+(0.0343*I30)+(IF(1.5642-(I31*0.0115)&lt;0,0,(1.5642-(I31*0.0115))))+(0.0179*I35)),0))</f>
        <v>0</v>
      </c>
      <c r="J433" s="183">
        <f t="shared" si="301"/>
        <v>0</v>
      </c>
      <c r="K433" s="183">
        <f t="shared" si="301"/>
        <v>0</v>
      </c>
      <c r="L433" s="183">
        <f t="shared" si="301"/>
        <v>0</v>
      </c>
      <c r="M433" s="183">
        <f t="shared" si="301"/>
        <v>0</v>
      </c>
      <c r="N433" s="183">
        <f t="shared" si="301"/>
        <v>0</v>
      </c>
      <c r="O433" s="183">
        <f t="shared" si="301"/>
        <v>0</v>
      </c>
      <c r="P433" s="183">
        <f t="shared" si="301"/>
        <v>0</v>
      </c>
      <c r="Q433" s="183">
        <f t="shared" si="301"/>
        <v>0</v>
      </c>
      <c r="R433" s="183">
        <f t="shared" si="301"/>
        <v>0</v>
      </c>
    </row>
    <row r="434" spans="1:90" hidden="1" x14ac:dyDescent="0.3">
      <c r="D434" s="182" t="str">
        <f>D424</f>
        <v>Genormeerde ruimtebehoefte (m² bvo)</v>
      </c>
      <c r="G434" s="183">
        <f>LOOKUP(G433,'Resultaat per school'!$F$197:$F$246,'Resultaat per school'!$E$197:$E$246)</f>
        <v>0</v>
      </c>
      <c r="I434" s="183">
        <f>LOOKUP(I433,'Resultaat per school'!$F$197:$F$246,'Resultaat per school'!$E$197:$E$246)</f>
        <v>0</v>
      </c>
      <c r="J434" s="183">
        <f>LOOKUP(J433,'Resultaat per school'!$F$197:$F$246,'Resultaat per school'!$E$197:$E$246)</f>
        <v>0</v>
      </c>
      <c r="K434" s="183">
        <f>LOOKUP(K433,'Resultaat per school'!$F$197:$F$246,'Resultaat per school'!$E$197:$E$246)</f>
        <v>0</v>
      </c>
      <c r="L434" s="183">
        <f>LOOKUP(L433,'Resultaat per school'!$F$197:$F$246,'Resultaat per school'!$E$197:$E$246)</f>
        <v>0</v>
      </c>
      <c r="M434" s="183">
        <f>LOOKUP(M433,'Resultaat per school'!$F$197:$F$246,'Resultaat per school'!$E$197:$E$246)</f>
        <v>0</v>
      </c>
      <c r="N434" s="183">
        <f>LOOKUP(N433,'Resultaat per school'!$F$197:$F$246,'Resultaat per school'!$E$197:$E$246)</f>
        <v>0</v>
      </c>
      <c r="O434" s="183">
        <f>LOOKUP(O433,'Resultaat per school'!$F$197:$F$246,'Resultaat per school'!$E$197:$E$246)</f>
        <v>0</v>
      </c>
      <c r="P434" s="183">
        <f>LOOKUP(P433,'Resultaat per school'!$F$197:$F$246,'Resultaat per school'!$E$197:$E$246)</f>
        <v>0</v>
      </c>
      <c r="Q434" s="183">
        <f>LOOKUP(Q433,'Resultaat per school'!$F$197:$F$246,'Resultaat per school'!$E$197:$E$246)</f>
        <v>0</v>
      </c>
      <c r="R434" s="183">
        <f>LOOKUP(R433,'Resultaat per school'!$F$197:$F$246,'Resultaat per school'!$E$197:$E$246)</f>
        <v>0</v>
      </c>
    </row>
    <row r="435" spans="1:90" s="177" customFormat="1" hidden="1" x14ac:dyDescent="0.3">
      <c r="A435" s="185"/>
      <c r="B435" s="185"/>
      <c r="D435" s="181"/>
      <c r="E435" s="181"/>
      <c r="F435" s="181"/>
      <c r="G435" s="190">
        <v>2013</v>
      </c>
      <c r="H435" s="181"/>
      <c r="I435" s="190">
        <v>2015</v>
      </c>
      <c r="J435" s="190">
        <f>I435+1</f>
        <v>2016</v>
      </c>
      <c r="K435" s="190">
        <f t="shared" ref="K435:R435" si="302">J435+1</f>
        <v>2017</v>
      </c>
      <c r="L435" s="190">
        <f t="shared" si="302"/>
        <v>2018</v>
      </c>
      <c r="M435" s="190">
        <f t="shared" si="302"/>
        <v>2019</v>
      </c>
      <c r="N435" s="190">
        <f t="shared" si="302"/>
        <v>2020</v>
      </c>
      <c r="O435" s="190">
        <f t="shared" si="302"/>
        <v>2021</v>
      </c>
      <c r="P435" s="190">
        <f t="shared" si="302"/>
        <v>2022</v>
      </c>
      <c r="Q435" s="190">
        <f t="shared" si="302"/>
        <v>2023</v>
      </c>
      <c r="R435" s="190">
        <f t="shared" si="302"/>
        <v>2024</v>
      </c>
      <c r="S435" s="189" t="s">
        <v>143</v>
      </c>
      <c r="T435" s="180"/>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c r="AS435" s="185"/>
      <c r="AT435" s="185"/>
      <c r="AU435" s="185"/>
      <c r="AV435" s="185"/>
      <c r="AW435" s="185"/>
      <c r="AX435" s="185"/>
      <c r="AY435" s="185"/>
      <c r="AZ435" s="185"/>
      <c r="BA435" s="185"/>
      <c r="BB435" s="185"/>
      <c r="BC435" s="185"/>
      <c r="BD435" s="185"/>
      <c r="BE435" s="185"/>
      <c r="BF435" s="185"/>
      <c r="BG435" s="185"/>
      <c r="BH435" s="185"/>
      <c r="BI435" s="185"/>
      <c r="BJ435" s="185"/>
      <c r="BK435" s="185"/>
      <c r="BL435" s="185"/>
      <c r="BM435" s="185"/>
      <c r="BN435" s="185"/>
      <c r="BO435" s="185"/>
      <c r="BP435" s="185"/>
      <c r="BQ435" s="185"/>
      <c r="BR435" s="185"/>
      <c r="BS435" s="185"/>
      <c r="BT435" s="185"/>
      <c r="BU435" s="185"/>
      <c r="BV435" s="185"/>
      <c r="BW435" s="185"/>
      <c r="BX435" s="185"/>
      <c r="BY435" s="185"/>
      <c r="BZ435" s="185"/>
      <c r="CA435" s="185"/>
      <c r="CB435" s="185"/>
      <c r="CC435" s="185"/>
      <c r="CD435" s="185"/>
      <c r="CE435" s="185"/>
      <c r="CF435" s="185"/>
      <c r="CG435" s="185"/>
      <c r="CH435" s="185"/>
      <c r="CI435" s="185"/>
      <c r="CJ435" s="185"/>
      <c r="CK435" s="185"/>
      <c r="CL435" s="185"/>
    </row>
    <row r="436" spans="1:90" hidden="1" x14ac:dyDescent="0.3">
      <c r="D436" s="182" t="str">
        <f>D426</f>
        <v>MI Vergoeding - binnenonderhoud (var)</v>
      </c>
      <c r="G436" s="191">
        <f>G434*'Resultaat per school'!$U$32</f>
        <v>0</v>
      </c>
      <c r="I436" s="191">
        <f>I434*'Resultaat per school'!$V$32</f>
        <v>0</v>
      </c>
      <c r="J436" s="191">
        <f>J434*'Resultaat per school'!$V$32*J440</f>
        <v>0</v>
      </c>
      <c r="K436" s="191">
        <f>K434*'Resultaat per school'!$V$32*K440</f>
        <v>0</v>
      </c>
      <c r="L436" s="191">
        <f>L434*'Resultaat per school'!$V$32*L440</f>
        <v>0</v>
      </c>
      <c r="M436" s="191">
        <f>M434*'Resultaat per school'!$V$32*M440</f>
        <v>0</v>
      </c>
      <c r="N436" s="191">
        <f>N434*'Resultaat per school'!$V$32*N440</f>
        <v>0</v>
      </c>
      <c r="O436" s="191">
        <f>O434*'Resultaat per school'!$V$32*O440</f>
        <v>0</v>
      </c>
      <c r="P436" s="191">
        <f>P434*'Resultaat per school'!$V$32*P440</f>
        <v>0</v>
      </c>
      <c r="Q436" s="191">
        <f>Q434*'Resultaat per school'!$V$32*Q440</f>
        <v>0</v>
      </c>
      <c r="R436" s="191">
        <f>R434*'Resultaat per school'!$V$32*R440</f>
        <v>0</v>
      </c>
      <c r="S436" s="221">
        <f>SUM(I436:R436)+SUM(I438:R438)</f>
        <v>0</v>
      </c>
      <c r="T436" s="180" t="str">
        <f t="shared" si="291"/>
        <v>School 3</v>
      </c>
    </row>
    <row r="437" spans="1:90" hidden="1" x14ac:dyDescent="0.3">
      <c r="D437" s="182" t="str">
        <f>D427</f>
        <v>MI Vergoeding - buitenonderhoud (var)</v>
      </c>
      <c r="G437" s="191"/>
      <c r="I437" s="191">
        <f>I434*'Resultaat per school'!$V$37</f>
        <v>0</v>
      </c>
      <c r="J437" s="191">
        <f>J434*'Resultaat per school'!$V$37*J440</f>
        <v>0</v>
      </c>
      <c r="K437" s="191">
        <f>K434*'Resultaat per school'!$V$37*K440</f>
        <v>0</v>
      </c>
      <c r="L437" s="191">
        <f>L434*'Resultaat per school'!$V$37*L440</f>
        <v>0</v>
      </c>
      <c r="M437" s="191">
        <f>M434*'Resultaat per school'!$V$37*M440</f>
        <v>0</v>
      </c>
      <c r="N437" s="191">
        <f>N434*'Resultaat per school'!$V$37*N440</f>
        <v>0</v>
      </c>
      <c r="O437" s="191">
        <f>O434*'Resultaat per school'!$V$37*O440</f>
        <v>0</v>
      </c>
      <c r="P437" s="191">
        <f>P434*'Resultaat per school'!$V$37*P440</f>
        <v>0</v>
      </c>
      <c r="Q437" s="191">
        <f>Q434*'Resultaat per school'!$V$37*Q440</f>
        <v>0</v>
      </c>
      <c r="R437" s="191">
        <f>R434*'Resultaat per school'!$V$37*R440</f>
        <v>0</v>
      </c>
      <c r="U437" s="221">
        <f>SUM(I437:R437)</f>
        <v>0</v>
      </c>
      <c r="V437" s="180" t="s">
        <v>96</v>
      </c>
    </row>
    <row r="438" spans="1:90" hidden="1" x14ac:dyDescent="0.3">
      <c r="D438" s="182" t="str">
        <f>D428</f>
        <v>MI Vergoeding - onderhoud vast</v>
      </c>
      <c r="G438" s="191">
        <f>IF(G31=0,0,'Resultaat per school'!$U$31)</f>
        <v>0</v>
      </c>
      <c r="H438" s="191">
        <f>IF(H31=0,0,'Resultaat per school'!$U$31)</f>
        <v>0</v>
      </c>
      <c r="I438" s="191">
        <f>IF(I31=0,0,'Resultaat per school'!$U$31)</f>
        <v>0</v>
      </c>
      <c r="J438" s="191">
        <f>IF(J31=0,0,'Resultaat per school'!$U$31)</f>
        <v>0</v>
      </c>
      <c r="K438" s="191">
        <f>IF(K31=0,0,'Resultaat per school'!$U$31)</f>
        <v>0</v>
      </c>
      <c r="L438" s="191">
        <f>IF(L31=0,0,'Resultaat per school'!$U$31)</f>
        <v>0</v>
      </c>
      <c r="M438" s="191">
        <f>IF(M31=0,0,'Resultaat per school'!$U$31)</f>
        <v>0</v>
      </c>
      <c r="N438" s="191">
        <f>IF(N31=0,0,'Resultaat per school'!$U$31)</f>
        <v>0</v>
      </c>
      <c r="O438" s="191">
        <f>IF(O31=0,0,'Resultaat per school'!$U$31)</f>
        <v>0</v>
      </c>
      <c r="P438" s="191">
        <f>IF(P31=0,0,'Resultaat per school'!$U$31)</f>
        <v>0</v>
      </c>
      <c r="Q438" s="191">
        <f>IF(Q31=0,0,'Resultaat per school'!$U$31)</f>
        <v>0</v>
      </c>
      <c r="R438" s="191">
        <f>IF(R31=0,0,'Resultaat per school'!$U$31)</f>
        <v>0</v>
      </c>
    </row>
    <row r="439" spans="1:90" hidden="1" x14ac:dyDescent="0.3">
      <c r="C439" s="181" t="str">
        <f>C28</f>
        <v>School 3</v>
      </c>
      <c r="D439" s="182" t="str">
        <f>D429</f>
        <v>Totale MI - vergoeding onderhoud</v>
      </c>
      <c r="G439" s="192">
        <f>SUM(G436:G438)</f>
        <v>0</v>
      </c>
      <c r="I439" s="192">
        <f t="shared" ref="I439:R439" si="303">SUM(I436:I438)</f>
        <v>0</v>
      </c>
      <c r="J439" s="192">
        <f t="shared" si="303"/>
        <v>0</v>
      </c>
      <c r="K439" s="192">
        <f t="shared" si="303"/>
        <v>0</v>
      </c>
      <c r="L439" s="192">
        <f t="shared" si="303"/>
        <v>0</v>
      </c>
      <c r="M439" s="192">
        <f t="shared" si="303"/>
        <v>0</v>
      </c>
      <c r="N439" s="192">
        <f t="shared" si="303"/>
        <v>0</v>
      </c>
      <c r="O439" s="192">
        <f t="shared" si="303"/>
        <v>0</v>
      </c>
      <c r="P439" s="192">
        <f t="shared" si="303"/>
        <v>0</v>
      </c>
      <c r="Q439" s="192">
        <f t="shared" si="303"/>
        <v>0</v>
      </c>
      <c r="R439" s="192">
        <f t="shared" si="303"/>
        <v>0</v>
      </c>
    </row>
    <row r="440" spans="1:90" hidden="1" x14ac:dyDescent="0.3">
      <c r="D440" s="182" t="str">
        <f>D430</f>
        <v>Uitgangspunt index (vanaf 2015): 2%</v>
      </c>
      <c r="J440" s="183">
        <f>1+2%</f>
        <v>1.02</v>
      </c>
      <c r="K440" s="193">
        <f>J440*(1+2%)</f>
        <v>1.0404</v>
      </c>
      <c r="L440" s="193">
        <f t="shared" ref="L440" si="304">K440*(1+2%)</f>
        <v>1.0612079999999999</v>
      </c>
      <c r="M440" s="193">
        <f t="shared" ref="M440" si="305">L440*(1+2%)</f>
        <v>1.08243216</v>
      </c>
      <c r="N440" s="193">
        <f t="shared" ref="N440" si="306">M440*(1+2%)</f>
        <v>1.1040808032</v>
      </c>
      <c r="O440" s="193">
        <f t="shared" ref="O440" si="307">N440*(1+2%)</f>
        <v>1.1261624192640001</v>
      </c>
      <c r="P440" s="193">
        <f t="shared" ref="P440" si="308">O440*(1+2%)</f>
        <v>1.14868566764928</v>
      </c>
      <c r="Q440" s="193">
        <f t="shared" ref="Q440" si="309">P440*(1+2%)</f>
        <v>1.1716593810022657</v>
      </c>
      <c r="R440" s="193">
        <f t="shared" ref="R440" si="310">Q440*(1+2%)</f>
        <v>1.1950925686223111</v>
      </c>
    </row>
    <row r="441" spans="1:90" hidden="1" x14ac:dyDescent="0.3"/>
    <row r="442" spans="1:90" s="177" customFormat="1" hidden="1" x14ac:dyDescent="0.3">
      <c r="A442" s="185"/>
      <c r="B442" s="185"/>
      <c r="C442" s="181"/>
      <c r="D442" s="181"/>
      <c r="E442" s="181"/>
      <c r="F442" s="181"/>
      <c r="G442" s="186">
        <f>G432</f>
        <v>41548</v>
      </c>
      <c r="H442" s="181"/>
      <c r="I442" s="186">
        <f t="shared" ref="I442:R442" si="311">I432</f>
        <v>2015</v>
      </c>
      <c r="J442" s="186">
        <f t="shared" si="311"/>
        <v>2016</v>
      </c>
      <c r="K442" s="186">
        <f t="shared" si="311"/>
        <v>2017</v>
      </c>
      <c r="L442" s="186">
        <f t="shared" si="311"/>
        <v>2018</v>
      </c>
      <c r="M442" s="186">
        <f t="shared" si="311"/>
        <v>2019</v>
      </c>
      <c r="N442" s="186">
        <f t="shared" si="311"/>
        <v>2020</v>
      </c>
      <c r="O442" s="186">
        <f t="shared" si="311"/>
        <v>2021</v>
      </c>
      <c r="P442" s="186">
        <f t="shared" si="311"/>
        <v>2022</v>
      </c>
      <c r="Q442" s="186">
        <f t="shared" si="311"/>
        <v>2023</v>
      </c>
      <c r="R442" s="186">
        <f t="shared" si="311"/>
        <v>2024</v>
      </c>
      <c r="S442" s="189"/>
      <c r="T442" s="180"/>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c r="AS442" s="185"/>
      <c r="AT442" s="185"/>
      <c r="AU442" s="185"/>
      <c r="AV442" s="185"/>
      <c r="AW442" s="185"/>
      <c r="AX442" s="185"/>
      <c r="AY442" s="185"/>
      <c r="AZ442" s="185"/>
      <c r="BA442" s="185"/>
      <c r="BB442" s="185"/>
      <c r="BC442" s="185"/>
      <c r="BD442" s="185"/>
      <c r="BE442" s="185"/>
      <c r="BF442" s="185"/>
      <c r="BG442" s="185"/>
      <c r="BH442" s="185"/>
      <c r="BI442" s="185"/>
      <c r="BJ442" s="185"/>
      <c r="BK442" s="185"/>
      <c r="BL442" s="185"/>
      <c r="BM442" s="185"/>
      <c r="BN442" s="185"/>
      <c r="BO442" s="185"/>
      <c r="BP442" s="185"/>
      <c r="BQ442" s="185"/>
      <c r="BR442" s="185"/>
      <c r="BS442" s="185"/>
      <c r="BT442" s="185"/>
      <c r="BU442" s="185"/>
      <c r="BV442" s="185"/>
      <c r="BW442" s="185"/>
      <c r="BX442" s="185"/>
      <c r="BY442" s="185"/>
      <c r="BZ442" s="185"/>
      <c r="CA442" s="185"/>
      <c r="CB442" s="185"/>
      <c r="CC442" s="185"/>
      <c r="CD442" s="185"/>
      <c r="CE442" s="185"/>
      <c r="CF442" s="185"/>
      <c r="CG442" s="185"/>
      <c r="CH442" s="185"/>
      <c r="CI442" s="185"/>
      <c r="CJ442" s="185"/>
      <c r="CK442" s="185"/>
      <c r="CL442" s="185"/>
    </row>
    <row r="443" spans="1:90" hidden="1" x14ac:dyDescent="0.3">
      <c r="D443" s="182" t="str">
        <f>D433</f>
        <v>Genormeerd aantal groepen</v>
      </c>
      <c r="G443" s="183">
        <f>IF(G41=0,0,ROUND(((0.05*G39)+(0.0343*G40)+(IF(1.5642-(G41*0.0115)&lt;0,0,(1.5642-(G41*0.0115))))+(0.0179*G45)),0))</f>
        <v>0</v>
      </c>
      <c r="H443" s="183"/>
      <c r="I443" s="183">
        <f t="shared" ref="I443:R443" si="312">IF(I41=0,0,ROUND(((0.05*I39)+(0.0343*I40)+(IF(1.5642-(I41*0.0115)&lt;0,0,(1.5642-(I41*0.0115))))+(0.0179*I45)),0))</f>
        <v>0</v>
      </c>
      <c r="J443" s="183">
        <f t="shared" si="312"/>
        <v>0</v>
      </c>
      <c r="K443" s="183">
        <f t="shared" si="312"/>
        <v>0</v>
      </c>
      <c r="L443" s="183">
        <f t="shared" si="312"/>
        <v>0</v>
      </c>
      <c r="M443" s="183">
        <f t="shared" si="312"/>
        <v>0</v>
      </c>
      <c r="N443" s="183">
        <f t="shared" si="312"/>
        <v>0</v>
      </c>
      <c r="O443" s="183">
        <f t="shared" si="312"/>
        <v>0</v>
      </c>
      <c r="P443" s="183">
        <f t="shared" si="312"/>
        <v>0</v>
      </c>
      <c r="Q443" s="183">
        <f t="shared" si="312"/>
        <v>0</v>
      </c>
      <c r="R443" s="183">
        <f t="shared" si="312"/>
        <v>0</v>
      </c>
    </row>
    <row r="444" spans="1:90" hidden="1" x14ac:dyDescent="0.3">
      <c r="D444" s="182" t="str">
        <f t="shared" ref="D444:D450" si="313">D434</f>
        <v>Genormeerde ruimtebehoefte (m² bvo)</v>
      </c>
      <c r="G444" s="183">
        <f>LOOKUP(G443,'Resultaat per school'!$F$197:$F$246,'Resultaat per school'!$E$197:$E$246)</f>
        <v>0</v>
      </c>
      <c r="I444" s="183">
        <f>LOOKUP(I443,'Resultaat per school'!$F$197:$F$246,'Resultaat per school'!$E$197:$E$246)</f>
        <v>0</v>
      </c>
      <c r="J444" s="183">
        <f>LOOKUP(J443,'Resultaat per school'!$F$197:$F$246,'Resultaat per school'!$E$197:$E$246)</f>
        <v>0</v>
      </c>
      <c r="K444" s="183">
        <f>LOOKUP(K443,'Resultaat per school'!$F$197:$F$246,'Resultaat per school'!$E$197:$E$246)</f>
        <v>0</v>
      </c>
      <c r="L444" s="183">
        <f>LOOKUP(L443,'Resultaat per school'!$F$197:$F$246,'Resultaat per school'!$E$197:$E$246)</f>
        <v>0</v>
      </c>
      <c r="M444" s="183">
        <f>LOOKUP(M443,'Resultaat per school'!$F$197:$F$246,'Resultaat per school'!$E$197:$E$246)</f>
        <v>0</v>
      </c>
      <c r="N444" s="183">
        <f>LOOKUP(N443,'Resultaat per school'!$F$197:$F$246,'Resultaat per school'!$E$197:$E$246)</f>
        <v>0</v>
      </c>
      <c r="O444" s="183">
        <f>LOOKUP(O443,'Resultaat per school'!$F$197:$F$246,'Resultaat per school'!$E$197:$E$246)</f>
        <v>0</v>
      </c>
      <c r="P444" s="183">
        <f>LOOKUP(P443,'Resultaat per school'!$F$197:$F$246,'Resultaat per school'!$E$197:$E$246)</f>
        <v>0</v>
      </c>
      <c r="Q444" s="183">
        <f>LOOKUP(Q443,'Resultaat per school'!$F$197:$F$246,'Resultaat per school'!$E$197:$E$246)</f>
        <v>0</v>
      </c>
      <c r="R444" s="183">
        <f>LOOKUP(R443,'Resultaat per school'!$F$197:$F$246,'Resultaat per school'!$E$197:$E$246)</f>
        <v>0</v>
      </c>
    </row>
    <row r="445" spans="1:90" s="177" customFormat="1" hidden="1" x14ac:dyDescent="0.3">
      <c r="A445" s="185"/>
      <c r="B445" s="185"/>
      <c r="C445" s="181"/>
      <c r="D445" s="181"/>
      <c r="E445" s="181"/>
      <c r="F445" s="181"/>
      <c r="G445" s="190">
        <v>2013</v>
      </c>
      <c r="H445" s="181"/>
      <c r="I445" s="190">
        <v>2015</v>
      </c>
      <c r="J445" s="190">
        <f>I445+1</f>
        <v>2016</v>
      </c>
      <c r="K445" s="190">
        <f t="shared" ref="K445" si="314">J445+1</f>
        <v>2017</v>
      </c>
      <c r="L445" s="190">
        <f t="shared" ref="L445" si="315">K445+1</f>
        <v>2018</v>
      </c>
      <c r="M445" s="190">
        <f t="shared" ref="M445" si="316">L445+1</f>
        <v>2019</v>
      </c>
      <c r="N445" s="190">
        <f t="shared" ref="N445" si="317">M445+1</f>
        <v>2020</v>
      </c>
      <c r="O445" s="190">
        <f t="shared" ref="O445" si="318">N445+1</f>
        <v>2021</v>
      </c>
      <c r="P445" s="190">
        <f t="shared" ref="P445" si="319">O445+1</f>
        <v>2022</v>
      </c>
      <c r="Q445" s="190">
        <f t="shared" ref="Q445" si="320">P445+1</f>
        <v>2023</v>
      </c>
      <c r="R445" s="190">
        <f t="shared" ref="R445" si="321">Q445+1</f>
        <v>2024</v>
      </c>
      <c r="S445" s="189" t="s">
        <v>143</v>
      </c>
      <c r="T445" s="180"/>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c r="AS445" s="185"/>
      <c r="AT445" s="185"/>
      <c r="AU445" s="185"/>
      <c r="AV445" s="185"/>
      <c r="AW445" s="185"/>
      <c r="AX445" s="185"/>
      <c r="AY445" s="185"/>
      <c r="AZ445" s="185"/>
      <c r="BA445" s="185"/>
      <c r="BB445" s="185"/>
      <c r="BC445" s="185"/>
      <c r="BD445" s="185"/>
      <c r="BE445" s="185"/>
      <c r="BF445" s="185"/>
      <c r="BG445" s="185"/>
      <c r="BH445" s="185"/>
      <c r="BI445" s="185"/>
      <c r="BJ445" s="185"/>
      <c r="BK445" s="185"/>
      <c r="BL445" s="185"/>
      <c r="BM445" s="185"/>
      <c r="BN445" s="185"/>
      <c r="BO445" s="185"/>
      <c r="BP445" s="185"/>
      <c r="BQ445" s="185"/>
      <c r="BR445" s="185"/>
      <c r="BS445" s="185"/>
      <c r="BT445" s="185"/>
      <c r="BU445" s="185"/>
      <c r="BV445" s="185"/>
      <c r="BW445" s="185"/>
      <c r="BX445" s="185"/>
      <c r="BY445" s="185"/>
      <c r="BZ445" s="185"/>
      <c r="CA445" s="185"/>
      <c r="CB445" s="185"/>
      <c r="CC445" s="185"/>
      <c r="CD445" s="185"/>
      <c r="CE445" s="185"/>
      <c r="CF445" s="185"/>
      <c r="CG445" s="185"/>
      <c r="CH445" s="185"/>
      <c r="CI445" s="185"/>
      <c r="CJ445" s="185"/>
      <c r="CK445" s="185"/>
      <c r="CL445" s="185"/>
    </row>
    <row r="446" spans="1:90" hidden="1" x14ac:dyDescent="0.3">
      <c r="D446" s="182" t="str">
        <f t="shared" si="313"/>
        <v>MI Vergoeding - binnenonderhoud (var)</v>
      </c>
      <c r="G446" s="191">
        <f>G444*'Resultaat per school'!$U$32</f>
        <v>0</v>
      </c>
      <c r="I446" s="191">
        <f>I444*'Resultaat per school'!$V$32</f>
        <v>0</v>
      </c>
      <c r="J446" s="191">
        <f>J444*'Resultaat per school'!$V$32*J450</f>
        <v>0</v>
      </c>
      <c r="K446" s="191">
        <f>K444*'Resultaat per school'!$V$32*K450</f>
        <v>0</v>
      </c>
      <c r="L446" s="191">
        <f>L444*'Resultaat per school'!$V$32*L450</f>
        <v>0</v>
      </c>
      <c r="M446" s="191">
        <f>M444*'Resultaat per school'!$V$32*M450</f>
        <v>0</v>
      </c>
      <c r="N446" s="191">
        <f>N444*'Resultaat per school'!$V$32*N450</f>
        <v>0</v>
      </c>
      <c r="O446" s="191">
        <f>O444*'Resultaat per school'!$V$32*O450</f>
        <v>0</v>
      </c>
      <c r="P446" s="191">
        <f>P444*'Resultaat per school'!$V$32*P450</f>
        <v>0</v>
      </c>
      <c r="Q446" s="191">
        <f>Q444*'Resultaat per school'!$V$32*Q450</f>
        <v>0</v>
      </c>
      <c r="R446" s="191">
        <f>R444*'Resultaat per school'!$V$32*R450</f>
        <v>0</v>
      </c>
      <c r="S446" s="221">
        <f>SUM(I446:R446)+SUM(I448:R448)</f>
        <v>0</v>
      </c>
      <c r="T446" s="180" t="str">
        <f t="shared" si="291"/>
        <v>School 4</v>
      </c>
    </row>
    <row r="447" spans="1:90" hidden="1" x14ac:dyDescent="0.3">
      <c r="D447" s="182" t="str">
        <f t="shared" si="313"/>
        <v>MI Vergoeding - buitenonderhoud (var)</v>
      </c>
      <c r="G447" s="191"/>
      <c r="I447" s="191">
        <f>I444*'Resultaat per school'!$V$37</f>
        <v>0</v>
      </c>
      <c r="J447" s="191">
        <f>J444*'Resultaat per school'!$V$37*J450</f>
        <v>0</v>
      </c>
      <c r="K447" s="191">
        <f>K444*'Resultaat per school'!$V$37*K450</f>
        <v>0</v>
      </c>
      <c r="L447" s="191">
        <f>L444*'Resultaat per school'!$V$37*L450</f>
        <v>0</v>
      </c>
      <c r="M447" s="191">
        <f>M444*'Resultaat per school'!$V$37*M450</f>
        <v>0</v>
      </c>
      <c r="N447" s="191">
        <f>N444*'Resultaat per school'!$V$37*N450</f>
        <v>0</v>
      </c>
      <c r="O447" s="191">
        <f>O444*'Resultaat per school'!$V$37*O450</f>
        <v>0</v>
      </c>
      <c r="P447" s="191">
        <f>P444*'Resultaat per school'!$V$37*P450</f>
        <v>0</v>
      </c>
      <c r="Q447" s="191">
        <f>Q444*'Resultaat per school'!$V$37*Q450</f>
        <v>0</v>
      </c>
      <c r="R447" s="191">
        <f>R444*'Resultaat per school'!$V$37*R450</f>
        <v>0</v>
      </c>
      <c r="U447" s="221">
        <f>SUM(I447:R447)</f>
        <v>0</v>
      </c>
      <c r="V447" s="180" t="s">
        <v>97</v>
      </c>
    </row>
    <row r="448" spans="1:90" hidden="1" x14ac:dyDescent="0.3">
      <c r="D448" s="182" t="str">
        <f t="shared" si="313"/>
        <v>MI Vergoeding - onderhoud vast</v>
      </c>
      <c r="G448" s="191">
        <f>IF(G41=0,0,'Resultaat per school'!$U$31)</f>
        <v>0</v>
      </c>
      <c r="H448" s="191">
        <f>IF(H41=0,0,'Resultaat per school'!$U$31)</f>
        <v>0</v>
      </c>
      <c r="I448" s="191">
        <f>IF(I41=0,0,'Resultaat per school'!$U$31)</f>
        <v>0</v>
      </c>
      <c r="J448" s="191">
        <f>IF(J41=0,0,'Resultaat per school'!$U$31)</f>
        <v>0</v>
      </c>
      <c r="K448" s="191">
        <f>IF(K41=0,0,'Resultaat per school'!$U$31)</f>
        <v>0</v>
      </c>
      <c r="L448" s="191">
        <f>IF(L41=0,0,'Resultaat per school'!$U$31)</f>
        <v>0</v>
      </c>
      <c r="M448" s="191">
        <f>IF(M41=0,0,'Resultaat per school'!$U$31)</f>
        <v>0</v>
      </c>
      <c r="N448" s="191">
        <f>IF(N41=0,0,'Resultaat per school'!$U$31)</f>
        <v>0</v>
      </c>
      <c r="O448" s="191">
        <f>IF(O41=0,0,'Resultaat per school'!$U$31)</f>
        <v>0</v>
      </c>
      <c r="P448" s="191">
        <f>IF(P41=0,0,'Resultaat per school'!$U$31)</f>
        <v>0</v>
      </c>
      <c r="Q448" s="191">
        <f>IF(Q41=0,0,'Resultaat per school'!$U$31)</f>
        <v>0</v>
      </c>
      <c r="R448" s="191">
        <f>IF(R41=0,0,'Resultaat per school'!$U$31)</f>
        <v>0</v>
      </c>
    </row>
    <row r="449" spans="1:90" hidden="1" x14ac:dyDescent="0.3">
      <c r="C449" s="181" t="str">
        <f>C38</f>
        <v>School 4</v>
      </c>
      <c r="D449" s="182" t="str">
        <f t="shared" si="313"/>
        <v>Totale MI - vergoeding onderhoud</v>
      </c>
      <c r="G449" s="192">
        <f>SUM(G446:G448)</f>
        <v>0</v>
      </c>
      <c r="I449" s="192">
        <f t="shared" ref="I449:R449" si="322">SUM(I446:I448)</f>
        <v>0</v>
      </c>
      <c r="J449" s="192">
        <f t="shared" si="322"/>
        <v>0</v>
      </c>
      <c r="K449" s="192">
        <f t="shared" si="322"/>
        <v>0</v>
      </c>
      <c r="L449" s="192">
        <f t="shared" si="322"/>
        <v>0</v>
      </c>
      <c r="M449" s="192">
        <f t="shared" si="322"/>
        <v>0</v>
      </c>
      <c r="N449" s="192">
        <f t="shared" si="322"/>
        <v>0</v>
      </c>
      <c r="O449" s="192">
        <f t="shared" si="322"/>
        <v>0</v>
      </c>
      <c r="P449" s="192">
        <f t="shared" si="322"/>
        <v>0</v>
      </c>
      <c r="Q449" s="192">
        <f t="shared" si="322"/>
        <v>0</v>
      </c>
      <c r="R449" s="192">
        <f t="shared" si="322"/>
        <v>0</v>
      </c>
    </row>
    <row r="450" spans="1:90" hidden="1" x14ac:dyDescent="0.3">
      <c r="D450" s="182" t="str">
        <f t="shared" si="313"/>
        <v>Uitgangspunt index (vanaf 2015): 2%</v>
      </c>
      <c r="J450" s="183">
        <f>1+2%</f>
        <v>1.02</v>
      </c>
      <c r="K450" s="193">
        <f>J450*(1+2%)</f>
        <v>1.0404</v>
      </c>
      <c r="L450" s="193">
        <f t="shared" ref="L450" si="323">K450*(1+2%)</f>
        <v>1.0612079999999999</v>
      </c>
      <c r="M450" s="193">
        <f t="shared" ref="M450" si="324">L450*(1+2%)</f>
        <v>1.08243216</v>
      </c>
      <c r="N450" s="193">
        <f t="shared" ref="N450" si="325">M450*(1+2%)</f>
        <v>1.1040808032</v>
      </c>
      <c r="O450" s="193">
        <f t="shared" ref="O450" si="326">N450*(1+2%)</f>
        <v>1.1261624192640001</v>
      </c>
      <c r="P450" s="193">
        <f t="shared" ref="P450" si="327">O450*(1+2%)</f>
        <v>1.14868566764928</v>
      </c>
      <c r="Q450" s="193">
        <f t="shared" ref="Q450" si="328">P450*(1+2%)</f>
        <v>1.1716593810022657</v>
      </c>
      <c r="R450" s="193">
        <f t="shared" ref="R450" si="329">Q450*(1+2%)</f>
        <v>1.1950925686223111</v>
      </c>
    </row>
    <row r="451" spans="1:90" hidden="1" x14ac:dyDescent="0.3"/>
    <row r="452" spans="1:90" s="177" customFormat="1" hidden="1" x14ac:dyDescent="0.3">
      <c r="A452" s="185"/>
      <c r="B452" s="185"/>
      <c r="C452" s="181"/>
      <c r="D452" s="181"/>
      <c r="E452" s="181"/>
      <c r="F452" s="181"/>
      <c r="G452" s="186">
        <f>G442</f>
        <v>41548</v>
      </c>
      <c r="H452" s="181"/>
      <c r="I452" s="186">
        <f t="shared" ref="I452:R452" si="330">I442</f>
        <v>2015</v>
      </c>
      <c r="J452" s="186">
        <f t="shared" si="330"/>
        <v>2016</v>
      </c>
      <c r="K452" s="186">
        <f t="shared" si="330"/>
        <v>2017</v>
      </c>
      <c r="L452" s="186">
        <f t="shared" si="330"/>
        <v>2018</v>
      </c>
      <c r="M452" s="186">
        <f t="shared" si="330"/>
        <v>2019</v>
      </c>
      <c r="N452" s="186">
        <f t="shared" si="330"/>
        <v>2020</v>
      </c>
      <c r="O452" s="186">
        <f t="shared" si="330"/>
        <v>2021</v>
      </c>
      <c r="P452" s="186">
        <f t="shared" si="330"/>
        <v>2022</v>
      </c>
      <c r="Q452" s="186">
        <f t="shared" si="330"/>
        <v>2023</v>
      </c>
      <c r="R452" s="186">
        <f t="shared" si="330"/>
        <v>2024</v>
      </c>
      <c r="S452" s="189"/>
      <c r="T452" s="180"/>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c r="AS452" s="185"/>
      <c r="AT452" s="185"/>
      <c r="AU452" s="185"/>
      <c r="AV452" s="185"/>
      <c r="AW452" s="185"/>
      <c r="AX452" s="185"/>
      <c r="AY452" s="185"/>
      <c r="AZ452" s="185"/>
      <c r="BA452" s="185"/>
      <c r="BB452" s="185"/>
      <c r="BC452" s="185"/>
      <c r="BD452" s="185"/>
      <c r="BE452" s="185"/>
      <c r="BF452" s="185"/>
      <c r="BG452" s="185"/>
      <c r="BH452" s="185"/>
      <c r="BI452" s="185"/>
      <c r="BJ452" s="185"/>
      <c r="BK452" s="185"/>
      <c r="BL452" s="185"/>
      <c r="BM452" s="185"/>
      <c r="BN452" s="185"/>
      <c r="BO452" s="185"/>
      <c r="BP452" s="185"/>
      <c r="BQ452" s="185"/>
      <c r="BR452" s="185"/>
      <c r="BS452" s="185"/>
      <c r="BT452" s="185"/>
      <c r="BU452" s="185"/>
      <c r="BV452" s="185"/>
      <c r="BW452" s="185"/>
      <c r="BX452" s="185"/>
      <c r="BY452" s="185"/>
      <c r="BZ452" s="185"/>
      <c r="CA452" s="185"/>
      <c r="CB452" s="185"/>
      <c r="CC452" s="185"/>
      <c r="CD452" s="185"/>
      <c r="CE452" s="185"/>
      <c r="CF452" s="185"/>
      <c r="CG452" s="185"/>
      <c r="CH452" s="185"/>
      <c r="CI452" s="185"/>
      <c r="CJ452" s="185"/>
      <c r="CK452" s="185"/>
      <c r="CL452" s="185"/>
    </row>
    <row r="453" spans="1:90" hidden="1" x14ac:dyDescent="0.3">
      <c r="D453" s="182" t="str">
        <f>D443</f>
        <v>Genormeerd aantal groepen</v>
      </c>
      <c r="G453" s="183">
        <f>IF(G51=0,0,ROUND(((0.05*G49)+(0.0343*G50)+(IF(1.5642-(G51*0.0115)&lt;0,0,(1.5642-(G51*0.0115))))+(0.0179*G55)),0))</f>
        <v>0</v>
      </c>
      <c r="H453" s="183"/>
      <c r="I453" s="183">
        <f t="shared" ref="I453:R453" si="331">IF(I51=0,0,ROUND(((0.05*I49)+(0.0343*I50)+(IF(1.5642-(I51*0.0115)&lt;0,0,(1.5642-(I51*0.0115))))+(0.0179*I55)),0))</f>
        <v>0</v>
      </c>
      <c r="J453" s="183">
        <f t="shared" si="331"/>
        <v>0</v>
      </c>
      <c r="K453" s="183">
        <f t="shared" si="331"/>
        <v>0</v>
      </c>
      <c r="L453" s="183">
        <f t="shared" si="331"/>
        <v>0</v>
      </c>
      <c r="M453" s="183">
        <f t="shared" si="331"/>
        <v>0</v>
      </c>
      <c r="N453" s="183">
        <f t="shared" si="331"/>
        <v>0</v>
      </c>
      <c r="O453" s="183">
        <f t="shared" si="331"/>
        <v>0</v>
      </c>
      <c r="P453" s="183">
        <f t="shared" si="331"/>
        <v>0</v>
      </c>
      <c r="Q453" s="183">
        <f t="shared" si="331"/>
        <v>0</v>
      </c>
      <c r="R453" s="183">
        <f t="shared" si="331"/>
        <v>0</v>
      </c>
    </row>
    <row r="454" spans="1:90" hidden="1" x14ac:dyDescent="0.3">
      <c r="D454" s="182" t="str">
        <f t="shared" ref="D454:D460" si="332">D444</f>
        <v>Genormeerde ruimtebehoefte (m² bvo)</v>
      </c>
      <c r="G454" s="183">
        <f>LOOKUP(G453,'Resultaat per school'!$F$197:$F$246,'Resultaat per school'!$E$197:$E$246)</f>
        <v>0</v>
      </c>
      <c r="I454" s="183">
        <f>LOOKUP(I453,'Resultaat per school'!$F$197:$F$246,'Resultaat per school'!$E$197:$E$246)</f>
        <v>0</v>
      </c>
      <c r="J454" s="183">
        <f>LOOKUP(J453,'Resultaat per school'!$F$197:$F$246,'Resultaat per school'!$E$197:$E$246)</f>
        <v>0</v>
      </c>
      <c r="K454" s="183">
        <f>LOOKUP(K453,'Resultaat per school'!$F$197:$F$246,'Resultaat per school'!$E$197:$E$246)</f>
        <v>0</v>
      </c>
      <c r="L454" s="183">
        <f>LOOKUP(L453,'Resultaat per school'!$F$197:$F$246,'Resultaat per school'!$E$197:$E$246)</f>
        <v>0</v>
      </c>
      <c r="M454" s="183">
        <f>LOOKUP(M453,'Resultaat per school'!$F$197:$F$246,'Resultaat per school'!$E$197:$E$246)</f>
        <v>0</v>
      </c>
      <c r="N454" s="183">
        <f>LOOKUP(N453,'Resultaat per school'!$F$197:$F$246,'Resultaat per school'!$E$197:$E$246)</f>
        <v>0</v>
      </c>
      <c r="O454" s="183">
        <f>LOOKUP(O453,'Resultaat per school'!$F$197:$F$246,'Resultaat per school'!$E$197:$E$246)</f>
        <v>0</v>
      </c>
      <c r="P454" s="183">
        <f>LOOKUP(P453,'Resultaat per school'!$F$197:$F$246,'Resultaat per school'!$E$197:$E$246)</f>
        <v>0</v>
      </c>
      <c r="Q454" s="183">
        <f>LOOKUP(Q453,'Resultaat per school'!$F$197:$F$246,'Resultaat per school'!$E$197:$E$246)</f>
        <v>0</v>
      </c>
      <c r="R454" s="183">
        <f>LOOKUP(R453,'Resultaat per school'!$F$197:$F$246,'Resultaat per school'!$E$197:$E$246)</f>
        <v>0</v>
      </c>
    </row>
    <row r="455" spans="1:90" s="177" customFormat="1" hidden="1" x14ac:dyDescent="0.3">
      <c r="A455" s="185"/>
      <c r="B455" s="185"/>
      <c r="C455" s="181"/>
      <c r="D455" s="181"/>
      <c r="E455" s="181"/>
      <c r="F455" s="181"/>
      <c r="G455" s="190">
        <v>2013</v>
      </c>
      <c r="H455" s="181"/>
      <c r="I455" s="190">
        <v>2015</v>
      </c>
      <c r="J455" s="190">
        <f>I455+1</f>
        <v>2016</v>
      </c>
      <c r="K455" s="190">
        <f t="shared" ref="K455" si="333">J455+1</f>
        <v>2017</v>
      </c>
      <c r="L455" s="190">
        <f t="shared" ref="L455" si="334">K455+1</f>
        <v>2018</v>
      </c>
      <c r="M455" s="190">
        <f t="shared" ref="M455" si="335">L455+1</f>
        <v>2019</v>
      </c>
      <c r="N455" s="190">
        <f t="shared" ref="N455" si="336">M455+1</f>
        <v>2020</v>
      </c>
      <c r="O455" s="190">
        <f t="shared" ref="O455" si="337">N455+1</f>
        <v>2021</v>
      </c>
      <c r="P455" s="190">
        <f t="shared" ref="P455" si="338">O455+1</f>
        <v>2022</v>
      </c>
      <c r="Q455" s="190">
        <f t="shared" ref="Q455" si="339">P455+1</f>
        <v>2023</v>
      </c>
      <c r="R455" s="190">
        <f t="shared" ref="R455" si="340">Q455+1</f>
        <v>2024</v>
      </c>
      <c r="S455" s="189" t="s">
        <v>143</v>
      </c>
      <c r="T455" s="180"/>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c r="AS455" s="185"/>
      <c r="AT455" s="185"/>
      <c r="AU455" s="185"/>
      <c r="AV455" s="185"/>
      <c r="AW455" s="185"/>
      <c r="AX455" s="185"/>
      <c r="AY455" s="185"/>
      <c r="AZ455" s="185"/>
      <c r="BA455" s="185"/>
      <c r="BB455" s="185"/>
      <c r="BC455" s="185"/>
      <c r="BD455" s="185"/>
      <c r="BE455" s="185"/>
      <c r="BF455" s="185"/>
      <c r="BG455" s="185"/>
      <c r="BH455" s="185"/>
      <c r="BI455" s="185"/>
      <c r="BJ455" s="185"/>
      <c r="BK455" s="185"/>
      <c r="BL455" s="185"/>
      <c r="BM455" s="185"/>
      <c r="BN455" s="185"/>
      <c r="BO455" s="185"/>
      <c r="BP455" s="185"/>
      <c r="BQ455" s="185"/>
      <c r="BR455" s="185"/>
      <c r="BS455" s="185"/>
      <c r="BT455" s="185"/>
      <c r="BU455" s="185"/>
      <c r="BV455" s="185"/>
      <c r="BW455" s="185"/>
      <c r="BX455" s="185"/>
      <c r="BY455" s="185"/>
      <c r="BZ455" s="185"/>
      <c r="CA455" s="185"/>
      <c r="CB455" s="185"/>
      <c r="CC455" s="185"/>
      <c r="CD455" s="185"/>
      <c r="CE455" s="185"/>
      <c r="CF455" s="185"/>
      <c r="CG455" s="185"/>
      <c r="CH455" s="185"/>
      <c r="CI455" s="185"/>
      <c r="CJ455" s="185"/>
      <c r="CK455" s="185"/>
      <c r="CL455" s="185"/>
    </row>
    <row r="456" spans="1:90" hidden="1" x14ac:dyDescent="0.3">
      <c r="D456" s="182" t="str">
        <f t="shared" si="332"/>
        <v>MI Vergoeding - binnenonderhoud (var)</v>
      </c>
      <c r="G456" s="191">
        <f>G454*'Resultaat per school'!$U$32</f>
        <v>0</v>
      </c>
      <c r="I456" s="191">
        <f>I454*'Resultaat per school'!$V$32</f>
        <v>0</v>
      </c>
      <c r="J456" s="191">
        <f>J454*'Resultaat per school'!$V$32*J460</f>
        <v>0</v>
      </c>
      <c r="K456" s="191">
        <f>K454*'Resultaat per school'!$V$32*K460</f>
        <v>0</v>
      </c>
      <c r="L456" s="191">
        <f>L454*'Resultaat per school'!$V$32*L460</f>
        <v>0</v>
      </c>
      <c r="M456" s="191">
        <f>M454*'Resultaat per school'!$V$32*M460</f>
        <v>0</v>
      </c>
      <c r="N456" s="191">
        <f>N454*'Resultaat per school'!$V$32*N460</f>
        <v>0</v>
      </c>
      <c r="O456" s="191">
        <f>O454*'Resultaat per school'!$V$32*O460</f>
        <v>0</v>
      </c>
      <c r="P456" s="191">
        <f>P454*'Resultaat per school'!$V$32*P460</f>
        <v>0</v>
      </c>
      <c r="Q456" s="191">
        <f>Q454*'Resultaat per school'!$V$32*Q460</f>
        <v>0</v>
      </c>
      <c r="R456" s="191">
        <f>R454*'Resultaat per school'!$V$32*R460</f>
        <v>0</v>
      </c>
      <c r="S456" s="221">
        <f>SUM(I456:R456)+SUM(I458:R458)</f>
        <v>0</v>
      </c>
      <c r="T456" s="180" t="str">
        <f t="shared" si="291"/>
        <v>School 5</v>
      </c>
    </row>
    <row r="457" spans="1:90" hidden="1" x14ac:dyDescent="0.3">
      <c r="D457" s="182" t="str">
        <f t="shared" si="332"/>
        <v>MI Vergoeding - buitenonderhoud (var)</v>
      </c>
      <c r="G457" s="191"/>
      <c r="I457" s="191">
        <f>I454*'Resultaat per school'!$V$37</f>
        <v>0</v>
      </c>
      <c r="J457" s="191">
        <f>J454*'Resultaat per school'!$V$37*J460</f>
        <v>0</v>
      </c>
      <c r="K457" s="191">
        <f>K454*'Resultaat per school'!$V$37*K460</f>
        <v>0</v>
      </c>
      <c r="L457" s="191">
        <f>L454*'Resultaat per school'!$V$37*L460</f>
        <v>0</v>
      </c>
      <c r="M457" s="191">
        <f>M454*'Resultaat per school'!$V$37*M460</f>
        <v>0</v>
      </c>
      <c r="N457" s="191">
        <f>N454*'Resultaat per school'!$V$37*N460</f>
        <v>0</v>
      </c>
      <c r="O457" s="191">
        <f>O454*'Resultaat per school'!$V$37*O460</f>
        <v>0</v>
      </c>
      <c r="P457" s="191">
        <f>P454*'Resultaat per school'!$V$37*P460</f>
        <v>0</v>
      </c>
      <c r="Q457" s="191">
        <f>Q454*'Resultaat per school'!$V$37*Q460</f>
        <v>0</v>
      </c>
      <c r="R457" s="191">
        <f>R454*'Resultaat per school'!$V$37*R460</f>
        <v>0</v>
      </c>
      <c r="U457" s="221">
        <f>SUM(I457:R457)</f>
        <v>0</v>
      </c>
      <c r="V457" s="180" t="s">
        <v>98</v>
      </c>
    </row>
    <row r="458" spans="1:90" hidden="1" x14ac:dyDescent="0.3">
      <c r="D458" s="182" t="str">
        <f t="shared" si="332"/>
        <v>MI Vergoeding - onderhoud vast</v>
      </c>
      <c r="G458" s="191">
        <f>IF(G51=0,0,'Resultaat per school'!$U$31)</f>
        <v>0</v>
      </c>
      <c r="H458" s="191">
        <f>IF(H51=0,0,'Resultaat per school'!$U$31)</f>
        <v>0</v>
      </c>
      <c r="I458" s="191">
        <f>IF(I51=0,0,'Resultaat per school'!$U$31)</f>
        <v>0</v>
      </c>
      <c r="J458" s="191">
        <f>IF(J51=0,0,'Resultaat per school'!$U$31)</f>
        <v>0</v>
      </c>
      <c r="K458" s="191">
        <f>IF(K51=0,0,'Resultaat per school'!$U$31)</f>
        <v>0</v>
      </c>
      <c r="L458" s="191">
        <f>IF(L51=0,0,'Resultaat per school'!$U$31)</f>
        <v>0</v>
      </c>
      <c r="M458" s="191">
        <f>IF(M51=0,0,'Resultaat per school'!$U$31)</f>
        <v>0</v>
      </c>
      <c r="N458" s="191">
        <f>IF(N51=0,0,'Resultaat per school'!$U$31)</f>
        <v>0</v>
      </c>
      <c r="O458" s="191">
        <f>IF(O51=0,0,'Resultaat per school'!$U$31)</f>
        <v>0</v>
      </c>
      <c r="P458" s="191">
        <f>IF(P51=0,0,'Resultaat per school'!$U$31)</f>
        <v>0</v>
      </c>
      <c r="Q458" s="191">
        <f>IF(Q51=0,0,'Resultaat per school'!$U$31)</f>
        <v>0</v>
      </c>
      <c r="R458" s="191">
        <f>IF(R51=0,0,'Resultaat per school'!$U$31)</f>
        <v>0</v>
      </c>
    </row>
    <row r="459" spans="1:90" hidden="1" x14ac:dyDescent="0.3">
      <c r="C459" s="181" t="str">
        <f>C48</f>
        <v>School 5</v>
      </c>
      <c r="D459" s="182" t="str">
        <f t="shared" si="332"/>
        <v>Totale MI - vergoeding onderhoud</v>
      </c>
      <c r="G459" s="192">
        <f>SUM(G456:G458)</f>
        <v>0</v>
      </c>
      <c r="I459" s="192">
        <f t="shared" ref="I459:R459" si="341">SUM(I456:I458)</f>
        <v>0</v>
      </c>
      <c r="J459" s="192">
        <f t="shared" si="341"/>
        <v>0</v>
      </c>
      <c r="K459" s="192">
        <f t="shared" si="341"/>
        <v>0</v>
      </c>
      <c r="L459" s="192">
        <f t="shared" si="341"/>
        <v>0</v>
      </c>
      <c r="M459" s="192">
        <f t="shared" si="341"/>
        <v>0</v>
      </c>
      <c r="N459" s="192">
        <f t="shared" si="341"/>
        <v>0</v>
      </c>
      <c r="O459" s="192">
        <f t="shared" si="341"/>
        <v>0</v>
      </c>
      <c r="P459" s="192">
        <f t="shared" si="341"/>
        <v>0</v>
      </c>
      <c r="Q459" s="192">
        <f t="shared" si="341"/>
        <v>0</v>
      </c>
      <c r="R459" s="192">
        <f t="shared" si="341"/>
        <v>0</v>
      </c>
    </row>
    <row r="460" spans="1:90" hidden="1" x14ac:dyDescent="0.3">
      <c r="D460" s="182" t="str">
        <f t="shared" si="332"/>
        <v>Uitgangspunt index (vanaf 2015): 2%</v>
      </c>
      <c r="J460" s="183">
        <f>1+2%</f>
        <v>1.02</v>
      </c>
      <c r="K460" s="193">
        <f>J460*(1+2%)</f>
        <v>1.0404</v>
      </c>
      <c r="L460" s="193">
        <f t="shared" ref="L460" si="342">K460*(1+2%)</f>
        <v>1.0612079999999999</v>
      </c>
      <c r="M460" s="193">
        <f t="shared" ref="M460" si="343">L460*(1+2%)</f>
        <v>1.08243216</v>
      </c>
      <c r="N460" s="193">
        <f t="shared" ref="N460" si="344">M460*(1+2%)</f>
        <v>1.1040808032</v>
      </c>
      <c r="O460" s="193">
        <f t="shared" ref="O460" si="345">N460*(1+2%)</f>
        <v>1.1261624192640001</v>
      </c>
      <c r="P460" s="193">
        <f t="shared" ref="P460" si="346">O460*(1+2%)</f>
        <v>1.14868566764928</v>
      </c>
      <c r="Q460" s="193">
        <f t="shared" ref="Q460" si="347">P460*(1+2%)</f>
        <v>1.1716593810022657</v>
      </c>
      <c r="R460" s="193">
        <f t="shared" ref="R460" si="348">Q460*(1+2%)</f>
        <v>1.1950925686223111</v>
      </c>
    </row>
    <row r="461" spans="1:90" hidden="1" x14ac:dyDescent="0.3"/>
    <row r="462" spans="1:90" s="177" customFormat="1" hidden="1" x14ac:dyDescent="0.3">
      <c r="A462" s="185"/>
      <c r="B462" s="185"/>
      <c r="C462" s="181"/>
      <c r="D462" s="181"/>
      <c r="E462" s="181"/>
      <c r="F462" s="181"/>
      <c r="G462" s="186">
        <f>G452</f>
        <v>41548</v>
      </c>
      <c r="H462" s="181"/>
      <c r="I462" s="186">
        <f t="shared" ref="I462:R462" si="349">I452</f>
        <v>2015</v>
      </c>
      <c r="J462" s="186">
        <f t="shared" si="349"/>
        <v>2016</v>
      </c>
      <c r="K462" s="186">
        <f t="shared" si="349"/>
        <v>2017</v>
      </c>
      <c r="L462" s="186">
        <f t="shared" si="349"/>
        <v>2018</v>
      </c>
      <c r="M462" s="186">
        <f t="shared" si="349"/>
        <v>2019</v>
      </c>
      <c r="N462" s="186">
        <f t="shared" si="349"/>
        <v>2020</v>
      </c>
      <c r="O462" s="186">
        <f t="shared" si="349"/>
        <v>2021</v>
      </c>
      <c r="P462" s="186">
        <f t="shared" si="349"/>
        <v>2022</v>
      </c>
      <c r="Q462" s="186">
        <f t="shared" si="349"/>
        <v>2023</v>
      </c>
      <c r="R462" s="186">
        <f t="shared" si="349"/>
        <v>2024</v>
      </c>
      <c r="S462" s="189"/>
      <c r="T462" s="180"/>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c r="AS462" s="185"/>
      <c r="AT462" s="185"/>
      <c r="AU462" s="185"/>
      <c r="AV462" s="185"/>
      <c r="AW462" s="185"/>
      <c r="AX462" s="185"/>
      <c r="AY462" s="185"/>
      <c r="AZ462" s="185"/>
      <c r="BA462" s="185"/>
      <c r="BB462" s="185"/>
      <c r="BC462" s="185"/>
      <c r="BD462" s="185"/>
      <c r="BE462" s="185"/>
      <c r="BF462" s="185"/>
      <c r="BG462" s="185"/>
      <c r="BH462" s="185"/>
      <c r="BI462" s="185"/>
      <c r="BJ462" s="185"/>
      <c r="BK462" s="185"/>
      <c r="BL462" s="185"/>
      <c r="BM462" s="185"/>
      <c r="BN462" s="185"/>
      <c r="BO462" s="185"/>
      <c r="BP462" s="185"/>
      <c r="BQ462" s="185"/>
      <c r="BR462" s="185"/>
      <c r="BS462" s="185"/>
      <c r="BT462" s="185"/>
      <c r="BU462" s="185"/>
      <c r="BV462" s="185"/>
      <c r="BW462" s="185"/>
      <c r="BX462" s="185"/>
      <c r="BY462" s="185"/>
      <c r="BZ462" s="185"/>
      <c r="CA462" s="185"/>
      <c r="CB462" s="185"/>
      <c r="CC462" s="185"/>
      <c r="CD462" s="185"/>
      <c r="CE462" s="185"/>
      <c r="CF462" s="185"/>
      <c r="CG462" s="185"/>
      <c r="CH462" s="185"/>
      <c r="CI462" s="185"/>
      <c r="CJ462" s="185"/>
      <c r="CK462" s="185"/>
      <c r="CL462" s="185"/>
    </row>
    <row r="463" spans="1:90" hidden="1" x14ac:dyDescent="0.3">
      <c r="D463" s="182" t="str">
        <f>D453</f>
        <v>Genormeerd aantal groepen</v>
      </c>
      <c r="G463" s="183">
        <f>IF(G61=0,0,ROUND(((0.05*G59)+(0.0343*G60)+(IF(1.5642-(G61*0.0115)&lt;0,0,(1.5642-(G61*0.0115))))+(0.0179*G65)),0))</f>
        <v>0</v>
      </c>
      <c r="H463" s="183"/>
      <c r="I463" s="183">
        <f t="shared" ref="I463:R463" si="350">IF(I61=0,0,ROUND(((0.05*I59)+(0.0343*I60)+(IF(1.5642-(I61*0.0115)&lt;0,0,(1.5642-(I61*0.0115))))+(0.0179*I65)),0))</f>
        <v>0</v>
      </c>
      <c r="J463" s="183">
        <f t="shared" si="350"/>
        <v>0</v>
      </c>
      <c r="K463" s="183">
        <f t="shared" si="350"/>
        <v>0</v>
      </c>
      <c r="L463" s="183">
        <f t="shared" si="350"/>
        <v>0</v>
      </c>
      <c r="M463" s="183">
        <f t="shared" si="350"/>
        <v>0</v>
      </c>
      <c r="N463" s="183">
        <f t="shared" si="350"/>
        <v>0</v>
      </c>
      <c r="O463" s="183">
        <f t="shared" si="350"/>
        <v>0</v>
      </c>
      <c r="P463" s="183">
        <f t="shared" si="350"/>
        <v>0</v>
      </c>
      <c r="Q463" s="183">
        <f t="shared" si="350"/>
        <v>0</v>
      </c>
      <c r="R463" s="183">
        <f t="shared" si="350"/>
        <v>0</v>
      </c>
    </row>
    <row r="464" spans="1:90" hidden="1" x14ac:dyDescent="0.3">
      <c r="D464" s="182" t="str">
        <f t="shared" ref="D464:D470" si="351">D454</f>
        <v>Genormeerde ruimtebehoefte (m² bvo)</v>
      </c>
      <c r="G464" s="183">
        <f>LOOKUP(G463,'Resultaat per school'!$F$197:$F$246,'Resultaat per school'!$E$197:$E$246)</f>
        <v>0</v>
      </c>
      <c r="I464" s="183">
        <f>LOOKUP(I463,'Resultaat per school'!$F$197:$F$246,'Resultaat per school'!$E$197:$E$246)</f>
        <v>0</v>
      </c>
      <c r="J464" s="183">
        <f>LOOKUP(J463,'Resultaat per school'!$F$197:$F$246,'Resultaat per school'!$E$197:$E$246)</f>
        <v>0</v>
      </c>
      <c r="K464" s="183">
        <f>LOOKUP(K463,'Resultaat per school'!$F$197:$F$246,'Resultaat per school'!$E$197:$E$246)</f>
        <v>0</v>
      </c>
      <c r="L464" s="183">
        <f>LOOKUP(L463,'Resultaat per school'!$F$197:$F$246,'Resultaat per school'!$E$197:$E$246)</f>
        <v>0</v>
      </c>
      <c r="M464" s="183">
        <f>LOOKUP(M463,'Resultaat per school'!$F$197:$F$246,'Resultaat per school'!$E$197:$E$246)</f>
        <v>0</v>
      </c>
      <c r="N464" s="183">
        <f>LOOKUP(N463,'Resultaat per school'!$F$197:$F$246,'Resultaat per school'!$E$197:$E$246)</f>
        <v>0</v>
      </c>
      <c r="O464" s="183">
        <f>LOOKUP(O463,'Resultaat per school'!$F$197:$F$246,'Resultaat per school'!$E$197:$E$246)</f>
        <v>0</v>
      </c>
      <c r="P464" s="183">
        <f>LOOKUP(P463,'Resultaat per school'!$F$197:$F$246,'Resultaat per school'!$E$197:$E$246)</f>
        <v>0</v>
      </c>
      <c r="Q464" s="183">
        <f>LOOKUP(Q463,'Resultaat per school'!$F$197:$F$246,'Resultaat per school'!$E$197:$E$246)</f>
        <v>0</v>
      </c>
      <c r="R464" s="183">
        <f>LOOKUP(R463,'Resultaat per school'!$F$197:$F$246,'Resultaat per school'!$E$197:$E$246)</f>
        <v>0</v>
      </c>
    </row>
    <row r="465" spans="1:90" s="177" customFormat="1" hidden="1" x14ac:dyDescent="0.3">
      <c r="A465" s="185"/>
      <c r="B465" s="185"/>
      <c r="C465" s="181"/>
      <c r="D465" s="181"/>
      <c r="E465" s="181"/>
      <c r="F465" s="181"/>
      <c r="G465" s="190">
        <v>2013</v>
      </c>
      <c r="H465" s="181"/>
      <c r="I465" s="190">
        <v>2015</v>
      </c>
      <c r="J465" s="190">
        <f>I465+1</f>
        <v>2016</v>
      </c>
      <c r="K465" s="190">
        <f t="shared" ref="K465" si="352">J465+1</f>
        <v>2017</v>
      </c>
      <c r="L465" s="190">
        <f t="shared" ref="L465" si="353">K465+1</f>
        <v>2018</v>
      </c>
      <c r="M465" s="190">
        <f t="shared" ref="M465" si="354">L465+1</f>
        <v>2019</v>
      </c>
      <c r="N465" s="190">
        <f t="shared" ref="N465" si="355">M465+1</f>
        <v>2020</v>
      </c>
      <c r="O465" s="190">
        <f t="shared" ref="O465" si="356">N465+1</f>
        <v>2021</v>
      </c>
      <c r="P465" s="190">
        <f t="shared" ref="P465" si="357">O465+1</f>
        <v>2022</v>
      </c>
      <c r="Q465" s="190">
        <f t="shared" ref="Q465" si="358">P465+1</f>
        <v>2023</v>
      </c>
      <c r="R465" s="190">
        <f t="shared" ref="R465" si="359">Q465+1</f>
        <v>2024</v>
      </c>
      <c r="S465" s="189" t="s">
        <v>143</v>
      </c>
      <c r="T465" s="180"/>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c r="AS465" s="185"/>
      <c r="AT465" s="185"/>
      <c r="AU465" s="185"/>
      <c r="AV465" s="185"/>
      <c r="AW465" s="185"/>
      <c r="AX465" s="185"/>
      <c r="AY465" s="185"/>
      <c r="AZ465" s="185"/>
      <c r="BA465" s="185"/>
      <c r="BB465" s="185"/>
      <c r="BC465" s="185"/>
      <c r="BD465" s="185"/>
      <c r="BE465" s="185"/>
      <c r="BF465" s="185"/>
      <c r="BG465" s="185"/>
      <c r="BH465" s="185"/>
      <c r="BI465" s="185"/>
      <c r="BJ465" s="185"/>
      <c r="BK465" s="185"/>
      <c r="BL465" s="185"/>
      <c r="BM465" s="185"/>
      <c r="BN465" s="185"/>
      <c r="BO465" s="185"/>
      <c r="BP465" s="185"/>
      <c r="BQ465" s="185"/>
      <c r="BR465" s="185"/>
      <c r="BS465" s="185"/>
      <c r="BT465" s="185"/>
      <c r="BU465" s="185"/>
      <c r="BV465" s="185"/>
      <c r="BW465" s="185"/>
      <c r="BX465" s="185"/>
      <c r="BY465" s="185"/>
      <c r="BZ465" s="185"/>
      <c r="CA465" s="185"/>
      <c r="CB465" s="185"/>
      <c r="CC465" s="185"/>
      <c r="CD465" s="185"/>
      <c r="CE465" s="185"/>
      <c r="CF465" s="185"/>
      <c r="CG465" s="185"/>
      <c r="CH465" s="185"/>
      <c r="CI465" s="185"/>
      <c r="CJ465" s="185"/>
      <c r="CK465" s="185"/>
      <c r="CL465" s="185"/>
    </row>
    <row r="466" spans="1:90" hidden="1" x14ac:dyDescent="0.3">
      <c r="D466" s="182" t="str">
        <f t="shared" si="351"/>
        <v>MI Vergoeding - binnenonderhoud (var)</v>
      </c>
      <c r="G466" s="191">
        <f>G464*'Resultaat per school'!$U$32</f>
        <v>0</v>
      </c>
      <c r="I466" s="191">
        <f>I464*'Resultaat per school'!$V$32</f>
        <v>0</v>
      </c>
      <c r="J466" s="191">
        <f>J464*'Resultaat per school'!$V$32*J470</f>
        <v>0</v>
      </c>
      <c r="K466" s="191">
        <f>K464*'Resultaat per school'!$V$32*K470</f>
        <v>0</v>
      </c>
      <c r="L466" s="191">
        <f>L464*'Resultaat per school'!$V$32*L470</f>
        <v>0</v>
      </c>
      <c r="M466" s="191">
        <f>M464*'Resultaat per school'!$V$32*M470</f>
        <v>0</v>
      </c>
      <c r="N466" s="191">
        <f>N464*'Resultaat per school'!$V$32*N470</f>
        <v>0</v>
      </c>
      <c r="O466" s="191">
        <f>O464*'Resultaat per school'!$V$32*O470</f>
        <v>0</v>
      </c>
      <c r="P466" s="191">
        <f>P464*'Resultaat per school'!$V$32*P470</f>
        <v>0</v>
      </c>
      <c r="Q466" s="191">
        <f>Q464*'Resultaat per school'!$V$32*Q470</f>
        <v>0</v>
      </c>
      <c r="R466" s="191">
        <f>R464*'Resultaat per school'!$V$32*R470</f>
        <v>0</v>
      </c>
      <c r="S466" s="221">
        <f>SUM(I466:R466)+SUM(I468:R468)</f>
        <v>0</v>
      </c>
      <c r="T466" s="180" t="str">
        <f t="shared" si="291"/>
        <v>School 6</v>
      </c>
    </row>
    <row r="467" spans="1:90" hidden="1" x14ac:dyDescent="0.3">
      <c r="D467" s="182" t="str">
        <f t="shared" si="351"/>
        <v>MI Vergoeding - buitenonderhoud (var)</v>
      </c>
      <c r="G467" s="191"/>
      <c r="I467" s="191">
        <f>I464*'Resultaat per school'!$V$37</f>
        <v>0</v>
      </c>
      <c r="J467" s="191">
        <f>J464*'Resultaat per school'!$V$37*J470</f>
        <v>0</v>
      </c>
      <c r="K467" s="191">
        <f>K464*'Resultaat per school'!$V$37*K470</f>
        <v>0</v>
      </c>
      <c r="L467" s="191">
        <f>L464*'Resultaat per school'!$V$37*L470</f>
        <v>0</v>
      </c>
      <c r="M467" s="191">
        <f>M464*'Resultaat per school'!$V$37*M470</f>
        <v>0</v>
      </c>
      <c r="N467" s="191">
        <f>N464*'Resultaat per school'!$V$37*N470</f>
        <v>0</v>
      </c>
      <c r="O467" s="191">
        <f>O464*'Resultaat per school'!$V$37*O470</f>
        <v>0</v>
      </c>
      <c r="P467" s="191">
        <f>P464*'Resultaat per school'!$V$37*P470</f>
        <v>0</v>
      </c>
      <c r="Q467" s="191">
        <f>Q464*'Resultaat per school'!$V$37*Q470</f>
        <v>0</v>
      </c>
      <c r="R467" s="191">
        <f>R464*'Resultaat per school'!$V$37*R470</f>
        <v>0</v>
      </c>
      <c r="U467" s="221">
        <f>SUM(I467:R467)</f>
        <v>0</v>
      </c>
      <c r="V467" s="180" t="s">
        <v>99</v>
      </c>
    </row>
    <row r="468" spans="1:90" hidden="1" x14ac:dyDescent="0.3">
      <c r="D468" s="182" t="str">
        <f t="shared" si="351"/>
        <v>MI Vergoeding - onderhoud vast</v>
      </c>
      <c r="G468" s="191">
        <f>IF(G61=0,0,'Resultaat per school'!$U$31)</f>
        <v>0</v>
      </c>
      <c r="H468" s="191">
        <f>IF(H61=0,0,'Resultaat per school'!$U$31)</f>
        <v>0</v>
      </c>
      <c r="I468" s="191">
        <f>IF(I61=0,0,'Resultaat per school'!$U$31)</f>
        <v>0</v>
      </c>
      <c r="J468" s="191">
        <f>IF(J61=0,0,'Resultaat per school'!$U$31)</f>
        <v>0</v>
      </c>
      <c r="K468" s="191">
        <f>IF(K61=0,0,'Resultaat per school'!$U$31)</f>
        <v>0</v>
      </c>
      <c r="L468" s="191">
        <f>IF(L61=0,0,'Resultaat per school'!$U$31)</f>
        <v>0</v>
      </c>
      <c r="M468" s="191">
        <f>IF(M61=0,0,'Resultaat per school'!$U$31)</f>
        <v>0</v>
      </c>
      <c r="N468" s="191">
        <f>IF(N61=0,0,'Resultaat per school'!$U$31)</f>
        <v>0</v>
      </c>
      <c r="O468" s="191">
        <f>IF(O61=0,0,'Resultaat per school'!$U$31)</f>
        <v>0</v>
      </c>
      <c r="P468" s="191">
        <f>IF(P61=0,0,'Resultaat per school'!$U$31)</f>
        <v>0</v>
      </c>
      <c r="Q468" s="191">
        <f>IF(Q61=0,0,'Resultaat per school'!$U$31)</f>
        <v>0</v>
      </c>
      <c r="R468" s="191">
        <f>IF(R61=0,0,'Resultaat per school'!$U$31)</f>
        <v>0</v>
      </c>
    </row>
    <row r="469" spans="1:90" hidden="1" x14ac:dyDescent="0.3">
      <c r="C469" s="181" t="str">
        <f>C58</f>
        <v>School 6</v>
      </c>
      <c r="D469" s="182" t="str">
        <f t="shared" si="351"/>
        <v>Totale MI - vergoeding onderhoud</v>
      </c>
      <c r="G469" s="192">
        <f>SUM(G466:G468)</f>
        <v>0</v>
      </c>
      <c r="I469" s="192">
        <f t="shared" ref="I469:R469" si="360">SUM(I466:I468)</f>
        <v>0</v>
      </c>
      <c r="J469" s="192">
        <f t="shared" si="360"/>
        <v>0</v>
      </c>
      <c r="K469" s="192">
        <f t="shared" si="360"/>
        <v>0</v>
      </c>
      <c r="L469" s="192">
        <f t="shared" si="360"/>
        <v>0</v>
      </c>
      <c r="M469" s="192">
        <f t="shared" si="360"/>
        <v>0</v>
      </c>
      <c r="N469" s="192">
        <f t="shared" si="360"/>
        <v>0</v>
      </c>
      <c r="O469" s="192">
        <f t="shared" si="360"/>
        <v>0</v>
      </c>
      <c r="P469" s="192">
        <f t="shared" si="360"/>
        <v>0</v>
      </c>
      <c r="Q469" s="192">
        <f t="shared" si="360"/>
        <v>0</v>
      </c>
      <c r="R469" s="192">
        <f t="shared" si="360"/>
        <v>0</v>
      </c>
    </row>
    <row r="470" spans="1:90" hidden="1" x14ac:dyDescent="0.3">
      <c r="D470" s="182" t="str">
        <f t="shared" si="351"/>
        <v>Uitgangspunt index (vanaf 2015): 2%</v>
      </c>
      <c r="J470" s="183">
        <f>1+2%</f>
        <v>1.02</v>
      </c>
      <c r="K470" s="193">
        <f>J470*(1+2%)</f>
        <v>1.0404</v>
      </c>
      <c r="L470" s="193">
        <f t="shared" ref="L470" si="361">K470*(1+2%)</f>
        <v>1.0612079999999999</v>
      </c>
      <c r="M470" s="193">
        <f t="shared" ref="M470" si="362">L470*(1+2%)</f>
        <v>1.08243216</v>
      </c>
      <c r="N470" s="193">
        <f t="shared" ref="N470" si="363">M470*(1+2%)</f>
        <v>1.1040808032</v>
      </c>
      <c r="O470" s="193">
        <f t="shared" ref="O470" si="364">N470*(1+2%)</f>
        <v>1.1261624192640001</v>
      </c>
      <c r="P470" s="193">
        <f t="shared" ref="P470" si="365">O470*(1+2%)</f>
        <v>1.14868566764928</v>
      </c>
      <c r="Q470" s="193">
        <f t="shared" ref="Q470" si="366">P470*(1+2%)</f>
        <v>1.1716593810022657</v>
      </c>
      <c r="R470" s="193">
        <f t="shared" ref="R470" si="367">Q470*(1+2%)</f>
        <v>1.1950925686223111</v>
      </c>
    </row>
    <row r="471" spans="1:90" hidden="1" x14ac:dyDescent="0.3"/>
    <row r="472" spans="1:90" s="177" customFormat="1" hidden="1" x14ac:dyDescent="0.3">
      <c r="A472" s="185"/>
      <c r="B472" s="185"/>
      <c r="C472" s="181"/>
      <c r="D472" s="181"/>
      <c r="E472" s="181"/>
      <c r="F472" s="181"/>
      <c r="G472" s="186">
        <f>G462</f>
        <v>41548</v>
      </c>
      <c r="H472" s="181"/>
      <c r="I472" s="186">
        <f t="shared" ref="I472:R472" si="368">I462</f>
        <v>2015</v>
      </c>
      <c r="J472" s="186">
        <f t="shared" si="368"/>
        <v>2016</v>
      </c>
      <c r="K472" s="186">
        <f t="shared" si="368"/>
        <v>2017</v>
      </c>
      <c r="L472" s="186">
        <f t="shared" si="368"/>
        <v>2018</v>
      </c>
      <c r="M472" s="186">
        <f t="shared" si="368"/>
        <v>2019</v>
      </c>
      <c r="N472" s="186">
        <f t="shared" si="368"/>
        <v>2020</v>
      </c>
      <c r="O472" s="186">
        <f t="shared" si="368"/>
        <v>2021</v>
      </c>
      <c r="P472" s="186">
        <f t="shared" si="368"/>
        <v>2022</v>
      </c>
      <c r="Q472" s="186">
        <f t="shared" si="368"/>
        <v>2023</v>
      </c>
      <c r="R472" s="186">
        <f t="shared" si="368"/>
        <v>2024</v>
      </c>
      <c r="S472" s="189"/>
      <c r="T472" s="180"/>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c r="AS472" s="185"/>
      <c r="AT472" s="185"/>
      <c r="AU472" s="185"/>
      <c r="AV472" s="185"/>
      <c r="AW472" s="185"/>
      <c r="AX472" s="185"/>
      <c r="AY472" s="185"/>
      <c r="AZ472" s="185"/>
      <c r="BA472" s="185"/>
      <c r="BB472" s="185"/>
      <c r="BC472" s="185"/>
      <c r="BD472" s="185"/>
      <c r="BE472" s="185"/>
      <c r="BF472" s="185"/>
      <c r="BG472" s="185"/>
      <c r="BH472" s="185"/>
      <c r="BI472" s="185"/>
      <c r="BJ472" s="185"/>
      <c r="BK472" s="185"/>
      <c r="BL472" s="185"/>
      <c r="BM472" s="185"/>
      <c r="BN472" s="185"/>
      <c r="BO472" s="185"/>
      <c r="BP472" s="185"/>
      <c r="BQ472" s="185"/>
      <c r="BR472" s="185"/>
      <c r="BS472" s="185"/>
      <c r="BT472" s="185"/>
      <c r="BU472" s="185"/>
      <c r="BV472" s="185"/>
      <c r="BW472" s="185"/>
      <c r="BX472" s="185"/>
      <c r="BY472" s="185"/>
      <c r="BZ472" s="185"/>
      <c r="CA472" s="185"/>
      <c r="CB472" s="185"/>
      <c r="CC472" s="185"/>
      <c r="CD472" s="185"/>
      <c r="CE472" s="185"/>
      <c r="CF472" s="185"/>
      <c r="CG472" s="185"/>
      <c r="CH472" s="185"/>
      <c r="CI472" s="185"/>
      <c r="CJ472" s="185"/>
      <c r="CK472" s="185"/>
      <c r="CL472" s="185"/>
    </row>
    <row r="473" spans="1:90" hidden="1" x14ac:dyDescent="0.3">
      <c r="D473" s="182" t="str">
        <f>D463</f>
        <v>Genormeerd aantal groepen</v>
      </c>
      <c r="G473" s="183">
        <f>IF(G71=0,0,ROUND(((0.05*G69)+(0.0343*G70)+(IF(1.5642-(G71*0.0115)&lt;0,0,(1.5642-(G71*0.0115))))+(0.0179*G75)),0))</f>
        <v>0</v>
      </c>
      <c r="H473" s="183"/>
      <c r="I473" s="183">
        <f t="shared" ref="I473:R473" si="369">IF(I71=0,0,ROUND(((0.05*I69)+(0.0343*I70)+(IF(1.5642-(I71*0.0115)&lt;0,0,(1.5642-(I71*0.0115))))+(0.0179*I75)),0))</f>
        <v>0</v>
      </c>
      <c r="J473" s="183">
        <f t="shared" si="369"/>
        <v>0</v>
      </c>
      <c r="K473" s="183">
        <f t="shared" si="369"/>
        <v>0</v>
      </c>
      <c r="L473" s="183">
        <f t="shared" si="369"/>
        <v>0</v>
      </c>
      <c r="M473" s="183">
        <f t="shared" si="369"/>
        <v>0</v>
      </c>
      <c r="N473" s="183">
        <f t="shared" si="369"/>
        <v>0</v>
      </c>
      <c r="O473" s="183">
        <f t="shared" si="369"/>
        <v>0</v>
      </c>
      <c r="P473" s="183">
        <f t="shared" si="369"/>
        <v>0</v>
      </c>
      <c r="Q473" s="183">
        <f t="shared" si="369"/>
        <v>0</v>
      </c>
      <c r="R473" s="183">
        <f t="shared" si="369"/>
        <v>0</v>
      </c>
    </row>
    <row r="474" spans="1:90" hidden="1" x14ac:dyDescent="0.3">
      <c r="D474" s="182" t="str">
        <f t="shared" ref="D474:D480" si="370">D464</f>
        <v>Genormeerde ruimtebehoefte (m² bvo)</v>
      </c>
      <c r="G474" s="183">
        <f>LOOKUP(G473,'Resultaat per school'!$F$197:$F$246,'Resultaat per school'!$E$197:$E$246)</f>
        <v>0</v>
      </c>
      <c r="I474" s="183">
        <f>LOOKUP(I473,'Resultaat per school'!$F$197:$F$246,'Resultaat per school'!$E$197:$E$246)</f>
        <v>0</v>
      </c>
      <c r="J474" s="183">
        <f>LOOKUP(J473,'Resultaat per school'!$F$197:$F$246,'Resultaat per school'!$E$197:$E$246)</f>
        <v>0</v>
      </c>
      <c r="K474" s="183">
        <f>LOOKUP(K473,'Resultaat per school'!$F$197:$F$246,'Resultaat per school'!$E$197:$E$246)</f>
        <v>0</v>
      </c>
      <c r="L474" s="183">
        <f>LOOKUP(L473,'Resultaat per school'!$F$197:$F$246,'Resultaat per school'!$E$197:$E$246)</f>
        <v>0</v>
      </c>
      <c r="M474" s="183">
        <f>LOOKUP(M473,'Resultaat per school'!$F$197:$F$246,'Resultaat per school'!$E$197:$E$246)</f>
        <v>0</v>
      </c>
      <c r="N474" s="183">
        <f>LOOKUP(N473,'Resultaat per school'!$F$197:$F$246,'Resultaat per school'!$E$197:$E$246)</f>
        <v>0</v>
      </c>
      <c r="O474" s="183">
        <f>LOOKUP(O473,'Resultaat per school'!$F$197:$F$246,'Resultaat per school'!$E$197:$E$246)</f>
        <v>0</v>
      </c>
      <c r="P474" s="183">
        <f>LOOKUP(P473,'Resultaat per school'!$F$197:$F$246,'Resultaat per school'!$E$197:$E$246)</f>
        <v>0</v>
      </c>
      <c r="Q474" s="183">
        <f>LOOKUP(Q473,'Resultaat per school'!$F$197:$F$246,'Resultaat per school'!$E$197:$E$246)</f>
        <v>0</v>
      </c>
      <c r="R474" s="183">
        <f>LOOKUP(R473,'Resultaat per school'!$F$197:$F$246,'Resultaat per school'!$E$197:$E$246)</f>
        <v>0</v>
      </c>
    </row>
    <row r="475" spans="1:90" s="177" customFormat="1" hidden="1" x14ac:dyDescent="0.3">
      <c r="A475" s="185"/>
      <c r="B475" s="185"/>
      <c r="C475" s="181"/>
      <c r="D475" s="181"/>
      <c r="E475" s="181"/>
      <c r="F475" s="181"/>
      <c r="G475" s="190">
        <v>2013</v>
      </c>
      <c r="H475" s="181"/>
      <c r="I475" s="190">
        <v>2015</v>
      </c>
      <c r="J475" s="190">
        <f>I475+1</f>
        <v>2016</v>
      </c>
      <c r="K475" s="190">
        <f t="shared" ref="K475" si="371">J475+1</f>
        <v>2017</v>
      </c>
      <c r="L475" s="190">
        <f t="shared" ref="L475" si="372">K475+1</f>
        <v>2018</v>
      </c>
      <c r="M475" s="190">
        <f t="shared" ref="M475" si="373">L475+1</f>
        <v>2019</v>
      </c>
      <c r="N475" s="190">
        <f t="shared" ref="N475" si="374">M475+1</f>
        <v>2020</v>
      </c>
      <c r="O475" s="190">
        <f t="shared" ref="O475" si="375">N475+1</f>
        <v>2021</v>
      </c>
      <c r="P475" s="190">
        <f t="shared" ref="P475" si="376">O475+1</f>
        <v>2022</v>
      </c>
      <c r="Q475" s="190">
        <f t="shared" ref="Q475" si="377">P475+1</f>
        <v>2023</v>
      </c>
      <c r="R475" s="190">
        <f t="shared" ref="R475" si="378">Q475+1</f>
        <v>2024</v>
      </c>
      <c r="S475" s="189" t="s">
        <v>143</v>
      </c>
      <c r="T475" s="180"/>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c r="AS475" s="185"/>
      <c r="AT475" s="185"/>
      <c r="AU475" s="185"/>
      <c r="AV475" s="185"/>
      <c r="AW475" s="185"/>
      <c r="AX475" s="185"/>
      <c r="AY475" s="185"/>
      <c r="AZ475" s="185"/>
      <c r="BA475" s="185"/>
      <c r="BB475" s="185"/>
      <c r="BC475" s="185"/>
      <c r="BD475" s="185"/>
      <c r="BE475" s="185"/>
      <c r="BF475" s="185"/>
      <c r="BG475" s="185"/>
      <c r="BH475" s="185"/>
      <c r="BI475" s="185"/>
      <c r="BJ475" s="185"/>
      <c r="BK475" s="185"/>
      <c r="BL475" s="185"/>
      <c r="BM475" s="185"/>
      <c r="BN475" s="185"/>
      <c r="BO475" s="185"/>
      <c r="BP475" s="185"/>
      <c r="BQ475" s="185"/>
      <c r="BR475" s="185"/>
      <c r="BS475" s="185"/>
      <c r="BT475" s="185"/>
      <c r="BU475" s="185"/>
      <c r="BV475" s="185"/>
      <c r="BW475" s="185"/>
      <c r="BX475" s="185"/>
      <c r="BY475" s="185"/>
      <c r="BZ475" s="185"/>
      <c r="CA475" s="185"/>
      <c r="CB475" s="185"/>
      <c r="CC475" s="185"/>
      <c r="CD475" s="185"/>
      <c r="CE475" s="185"/>
      <c r="CF475" s="185"/>
      <c r="CG475" s="185"/>
      <c r="CH475" s="185"/>
      <c r="CI475" s="185"/>
      <c r="CJ475" s="185"/>
      <c r="CK475" s="185"/>
      <c r="CL475" s="185"/>
    </row>
    <row r="476" spans="1:90" hidden="1" x14ac:dyDescent="0.3">
      <c r="D476" s="182" t="str">
        <f t="shared" si="370"/>
        <v>MI Vergoeding - binnenonderhoud (var)</v>
      </c>
      <c r="G476" s="191">
        <f>G474*'Resultaat per school'!$U$32</f>
        <v>0</v>
      </c>
      <c r="I476" s="191">
        <f>I474*'Resultaat per school'!$V$32</f>
        <v>0</v>
      </c>
      <c r="J476" s="191">
        <f>J474*'Resultaat per school'!$V$32*J480</f>
        <v>0</v>
      </c>
      <c r="K476" s="191">
        <f>K474*'Resultaat per school'!$V$32*K480</f>
        <v>0</v>
      </c>
      <c r="L476" s="191">
        <f>L474*'Resultaat per school'!$V$32*L480</f>
        <v>0</v>
      </c>
      <c r="M476" s="191">
        <f>M474*'Resultaat per school'!$V$32*M480</f>
        <v>0</v>
      </c>
      <c r="N476" s="191">
        <f>N474*'Resultaat per school'!$V$32*N480</f>
        <v>0</v>
      </c>
      <c r="O476" s="191">
        <f>O474*'Resultaat per school'!$V$32*O480</f>
        <v>0</v>
      </c>
      <c r="P476" s="191">
        <f>P474*'Resultaat per school'!$V$32*P480</f>
        <v>0</v>
      </c>
      <c r="Q476" s="191">
        <f>Q474*'Resultaat per school'!$V$32*Q480</f>
        <v>0</v>
      </c>
      <c r="R476" s="191">
        <f>R474*'Resultaat per school'!$V$32*R480</f>
        <v>0</v>
      </c>
      <c r="S476" s="221">
        <f>SUM(I476:R476)+SUM(I478:R478)</f>
        <v>0</v>
      </c>
      <c r="T476" s="180" t="str">
        <f t="shared" si="291"/>
        <v>School 7</v>
      </c>
    </row>
    <row r="477" spans="1:90" hidden="1" x14ac:dyDescent="0.3">
      <c r="D477" s="182" t="str">
        <f t="shared" si="370"/>
        <v>MI Vergoeding - buitenonderhoud (var)</v>
      </c>
      <c r="G477" s="191"/>
      <c r="I477" s="191">
        <f>I474*'Resultaat per school'!$V$37</f>
        <v>0</v>
      </c>
      <c r="J477" s="191">
        <f>J474*'Resultaat per school'!$V$37*J480</f>
        <v>0</v>
      </c>
      <c r="K477" s="191">
        <f>K474*'Resultaat per school'!$V$37*K480</f>
        <v>0</v>
      </c>
      <c r="L477" s="191">
        <f>L474*'Resultaat per school'!$V$37*L480</f>
        <v>0</v>
      </c>
      <c r="M477" s="191">
        <f>M474*'Resultaat per school'!$V$37*M480</f>
        <v>0</v>
      </c>
      <c r="N477" s="191">
        <f>N474*'Resultaat per school'!$V$37*N480</f>
        <v>0</v>
      </c>
      <c r="O477" s="191">
        <f>O474*'Resultaat per school'!$V$37*O480</f>
        <v>0</v>
      </c>
      <c r="P477" s="191">
        <f>P474*'Resultaat per school'!$V$37*P480</f>
        <v>0</v>
      </c>
      <c r="Q477" s="191">
        <f>Q474*'Resultaat per school'!$V$37*Q480</f>
        <v>0</v>
      </c>
      <c r="R477" s="191">
        <f>R474*'Resultaat per school'!$V$37*R480</f>
        <v>0</v>
      </c>
      <c r="U477" s="221">
        <f>SUM(I477:R477)</f>
        <v>0</v>
      </c>
      <c r="V477" s="180" t="s">
        <v>100</v>
      </c>
    </row>
    <row r="478" spans="1:90" hidden="1" x14ac:dyDescent="0.3">
      <c r="D478" s="182" t="str">
        <f t="shared" si="370"/>
        <v>MI Vergoeding - onderhoud vast</v>
      </c>
      <c r="G478" s="191">
        <f>IF(G71=0,0,'Resultaat per school'!$U$31)</f>
        <v>0</v>
      </c>
      <c r="H478" s="191">
        <f>IF(H71=0,0,'Resultaat per school'!$U$31)</f>
        <v>0</v>
      </c>
      <c r="I478" s="191">
        <f>IF(I71=0,0,'Resultaat per school'!$U$31)</f>
        <v>0</v>
      </c>
      <c r="J478" s="191">
        <f>IF(J71=0,0,'Resultaat per school'!$U$31)</f>
        <v>0</v>
      </c>
      <c r="K478" s="191">
        <f>IF(K71=0,0,'Resultaat per school'!$U$31)</f>
        <v>0</v>
      </c>
      <c r="L478" s="191">
        <f>IF(L71=0,0,'Resultaat per school'!$U$31)</f>
        <v>0</v>
      </c>
      <c r="M478" s="191">
        <f>IF(M71=0,0,'Resultaat per school'!$U$31)</f>
        <v>0</v>
      </c>
      <c r="N478" s="191">
        <f>IF(N71=0,0,'Resultaat per school'!$U$31)</f>
        <v>0</v>
      </c>
      <c r="O478" s="191">
        <f>IF(O71=0,0,'Resultaat per school'!$U$31)</f>
        <v>0</v>
      </c>
      <c r="P478" s="191">
        <f>IF(P71=0,0,'Resultaat per school'!$U$31)</f>
        <v>0</v>
      </c>
      <c r="Q478" s="191">
        <f>IF(Q71=0,0,'Resultaat per school'!$U$31)</f>
        <v>0</v>
      </c>
      <c r="R478" s="191">
        <f>IF(R71=0,0,'Resultaat per school'!$U$31)</f>
        <v>0</v>
      </c>
    </row>
    <row r="479" spans="1:90" hidden="1" x14ac:dyDescent="0.3">
      <c r="C479" s="181" t="str">
        <f>C68</f>
        <v>School 7</v>
      </c>
      <c r="D479" s="182" t="str">
        <f t="shared" si="370"/>
        <v>Totale MI - vergoeding onderhoud</v>
      </c>
      <c r="G479" s="192">
        <f>SUM(G476:G478)</f>
        <v>0</v>
      </c>
      <c r="I479" s="192">
        <f t="shared" ref="I479:R479" si="379">SUM(I476:I478)</f>
        <v>0</v>
      </c>
      <c r="J479" s="192">
        <f t="shared" si="379"/>
        <v>0</v>
      </c>
      <c r="K479" s="192">
        <f t="shared" si="379"/>
        <v>0</v>
      </c>
      <c r="L479" s="192">
        <f t="shared" si="379"/>
        <v>0</v>
      </c>
      <c r="M479" s="192">
        <f t="shared" si="379"/>
        <v>0</v>
      </c>
      <c r="N479" s="192">
        <f t="shared" si="379"/>
        <v>0</v>
      </c>
      <c r="O479" s="192">
        <f t="shared" si="379"/>
        <v>0</v>
      </c>
      <c r="P479" s="192">
        <f t="shared" si="379"/>
        <v>0</v>
      </c>
      <c r="Q479" s="192">
        <f t="shared" si="379"/>
        <v>0</v>
      </c>
      <c r="R479" s="192">
        <f t="shared" si="379"/>
        <v>0</v>
      </c>
    </row>
    <row r="480" spans="1:90" hidden="1" x14ac:dyDescent="0.3">
      <c r="D480" s="182" t="str">
        <f t="shared" si="370"/>
        <v>Uitgangspunt index (vanaf 2015): 2%</v>
      </c>
      <c r="J480" s="183">
        <f>1+2%</f>
        <v>1.02</v>
      </c>
      <c r="K480" s="193">
        <f>J480*(1+2%)</f>
        <v>1.0404</v>
      </c>
      <c r="L480" s="193">
        <f t="shared" ref="L480" si="380">K480*(1+2%)</f>
        <v>1.0612079999999999</v>
      </c>
      <c r="M480" s="193">
        <f t="shared" ref="M480" si="381">L480*(1+2%)</f>
        <v>1.08243216</v>
      </c>
      <c r="N480" s="193">
        <f t="shared" ref="N480" si="382">M480*(1+2%)</f>
        <v>1.1040808032</v>
      </c>
      <c r="O480" s="193">
        <f t="shared" ref="O480" si="383">N480*(1+2%)</f>
        <v>1.1261624192640001</v>
      </c>
      <c r="P480" s="193">
        <f t="shared" ref="P480" si="384">O480*(1+2%)</f>
        <v>1.14868566764928</v>
      </c>
      <c r="Q480" s="193">
        <f t="shared" ref="Q480" si="385">P480*(1+2%)</f>
        <v>1.1716593810022657</v>
      </c>
      <c r="R480" s="193">
        <f t="shared" ref="R480" si="386">Q480*(1+2%)</f>
        <v>1.1950925686223111</v>
      </c>
    </row>
    <row r="481" spans="1:90" hidden="1" x14ac:dyDescent="0.3"/>
    <row r="482" spans="1:90" s="177" customFormat="1" hidden="1" x14ac:dyDescent="0.3">
      <c r="A482" s="185"/>
      <c r="B482" s="185"/>
      <c r="C482" s="181"/>
      <c r="D482" s="181"/>
      <c r="E482" s="181"/>
      <c r="F482" s="181"/>
      <c r="G482" s="186">
        <f t="shared" ref="G482:R482" si="387">G472</f>
        <v>41548</v>
      </c>
      <c r="H482" s="181"/>
      <c r="I482" s="186">
        <f t="shared" si="387"/>
        <v>2015</v>
      </c>
      <c r="J482" s="186">
        <f t="shared" si="387"/>
        <v>2016</v>
      </c>
      <c r="K482" s="186">
        <f t="shared" si="387"/>
        <v>2017</v>
      </c>
      <c r="L482" s="186">
        <f t="shared" si="387"/>
        <v>2018</v>
      </c>
      <c r="M482" s="186">
        <f t="shared" si="387"/>
        <v>2019</v>
      </c>
      <c r="N482" s="186">
        <f t="shared" si="387"/>
        <v>2020</v>
      </c>
      <c r="O482" s="186">
        <f t="shared" si="387"/>
        <v>2021</v>
      </c>
      <c r="P482" s="186">
        <f t="shared" si="387"/>
        <v>2022</v>
      </c>
      <c r="Q482" s="186">
        <f t="shared" si="387"/>
        <v>2023</v>
      </c>
      <c r="R482" s="186">
        <f t="shared" si="387"/>
        <v>2024</v>
      </c>
      <c r="S482" s="189"/>
      <c r="T482" s="180"/>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5"/>
      <c r="AY482" s="185"/>
      <c r="AZ482" s="185"/>
      <c r="BA482" s="185"/>
      <c r="BB482" s="185"/>
      <c r="BC482" s="185"/>
      <c r="BD482" s="185"/>
      <c r="BE482" s="185"/>
      <c r="BF482" s="185"/>
      <c r="BG482" s="185"/>
      <c r="BH482" s="185"/>
      <c r="BI482" s="185"/>
      <c r="BJ482" s="185"/>
      <c r="BK482" s="185"/>
      <c r="BL482" s="185"/>
      <c r="BM482" s="185"/>
      <c r="BN482" s="185"/>
      <c r="BO482" s="185"/>
      <c r="BP482" s="185"/>
      <c r="BQ482" s="185"/>
      <c r="BR482" s="185"/>
      <c r="BS482" s="185"/>
      <c r="BT482" s="185"/>
      <c r="BU482" s="185"/>
      <c r="BV482" s="185"/>
      <c r="BW482" s="185"/>
      <c r="BX482" s="185"/>
      <c r="BY482" s="185"/>
      <c r="BZ482" s="185"/>
      <c r="CA482" s="185"/>
      <c r="CB482" s="185"/>
      <c r="CC482" s="185"/>
      <c r="CD482" s="185"/>
      <c r="CE482" s="185"/>
      <c r="CF482" s="185"/>
      <c r="CG482" s="185"/>
      <c r="CH482" s="185"/>
      <c r="CI482" s="185"/>
      <c r="CJ482" s="185"/>
      <c r="CK482" s="185"/>
      <c r="CL482" s="185"/>
    </row>
    <row r="483" spans="1:90" hidden="1" x14ac:dyDescent="0.3">
      <c r="D483" s="182" t="str">
        <f>D473</f>
        <v>Genormeerd aantal groepen</v>
      </c>
      <c r="G483" s="183">
        <f>IF(G81=0,0,ROUND(((0.05*G79)+(0.0343*G80)+(IF(1.5642-(G81*0.0115)&lt;0,0,(1.5642-(G81*0.0115))))+(0.0179*G85)),0))</f>
        <v>0</v>
      </c>
      <c r="H483" s="183"/>
      <c r="I483" s="183">
        <f t="shared" ref="I483:R483" si="388">IF(I81=0,0,ROUND(((0.05*I79)+(0.0343*I80)+(IF(1.5642-(I81*0.0115)&lt;0,0,(1.5642-(I81*0.0115))))+(0.0179*I85)),0))</f>
        <v>0</v>
      </c>
      <c r="J483" s="183">
        <f t="shared" si="388"/>
        <v>0</v>
      </c>
      <c r="K483" s="183">
        <f t="shared" si="388"/>
        <v>0</v>
      </c>
      <c r="L483" s="183">
        <f t="shared" si="388"/>
        <v>0</v>
      </c>
      <c r="M483" s="183">
        <f t="shared" si="388"/>
        <v>0</v>
      </c>
      <c r="N483" s="183">
        <f t="shared" si="388"/>
        <v>0</v>
      </c>
      <c r="O483" s="183">
        <f t="shared" si="388"/>
        <v>0</v>
      </c>
      <c r="P483" s="183">
        <f t="shared" si="388"/>
        <v>0</v>
      </c>
      <c r="Q483" s="183">
        <f t="shared" si="388"/>
        <v>0</v>
      </c>
      <c r="R483" s="183">
        <f t="shared" si="388"/>
        <v>0</v>
      </c>
    </row>
    <row r="484" spans="1:90" hidden="1" x14ac:dyDescent="0.3">
      <c r="D484" s="182" t="str">
        <f>D474</f>
        <v>Genormeerde ruimtebehoefte (m² bvo)</v>
      </c>
      <c r="G484" s="183">
        <f>LOOKUP(G483,'Resultaat per school'!$F$197:$F$246,'Resultaat per school'!$E$197:$E$246)</f>
        <v>0</v>
      </c>
      <c r="I484" s="183">
        <f>LOOKUP(I483,'Resultaat per school'!$F$197:$F$246,'Resultaat per school'!$E$197:$E$246)</f>
        <v>0</v>
      </c>
      <c r="J484" s="183">
        <f>LOOKUP(J483,'Resultaat per school'!$F$197:$F$246,'Resultaat per school'!$E$197:$E$246)</f>
        <v>0</v>
      </c>
      <c r="K484" s="183">
        <f>LOOKUP(K483,'Resultaat per school'!$F$197:$F$246,'Resultaat per school'!$E$197:$E$246)</f>
        <v>0</v>
      </c>
      <c r="L484" s="183">
        <f>LOOKUP(L483,'Resultaat per school'!$F$197:$F$246,'Resultaat per school'!$E$197:$E$246)</f>
        <v>0</v>
      </c>
      <c r="M484" s="183">
        <f>LOOKUP(M483,'Resultaat per school'!$F$197:$F$246,'Resultaat per school'!$E$197:$E$246)</f>
        <v>0</v>
      </c>
      <c r="N484" s="183">
        <f>LOOKUP(N483,'Resultaat per school'!$F$197:$F$246,'Resultaat per school'!$E$197:$E$246)</f>
        <v>0</v>
      </c>
      <c r="O484" s="183">
        <f>LOOKUP(O483,'Resultaat per school'!$F$197:$F$246,'Resultaat per school'!$E$197:$E$246)</f>
        <v>0</v>
      </c>
      <c r="P484" s="183">
        <f>LOOKUP(P483,'Resultaat per school'!$F$197:$F$246,'Resultaat per school'!$E$197:$E$246)</f>
        <v>0</v>
      </c>
      <c r="Q484" s="183">
        <f>LOOKUP(Q483,'Resultaat per school'!$F$197:$F$246,'Resultaat per school'!$E$197:$E$246)</f>
        <v>0</v>
      </c>
      <c r="R484" s="183">
        <f>LOOKUP(R483,'Resultaat per school'!$F$197:$F$246,'Resultaat per school'!$E$197:$E$246)</f>
        <v>0</v>
      </c>
    </row>
    <row r="485" spans="1:90" s="177" customFormat="1" hidden="1" x14ac:dyDescent="0.3">
      <c r="A485" s="185"/>
      <c r="B485" s="185"/>
      <c r="C485" s="181"/>
      <c r="D485" s="181"/>
      <c r="E485" s="181"/>
      <c r="F485" s="181"/>
      <c r="G485" s="190">
        <v>2013</v>
      </c>
      <c r="H485" s="181"/>
      <c r="I485" s="190">
        <v>2015</v>
      </c>
      <c r="J485" s="190">
        <f>I485+1</f>
        <v>2016</v>
      </c>
      <c r="K485" s="190">
        <f t="shared" ref="K485" si="389">J485+1</f>
        <v>2017</v>
      </c>
      <c r="L485" s="190">
        <f t="shared" ref="L485" si="390">K485+1</f>
        <v>2018</v>
      </c>
      <c r="M485" s="190">
        <f t="shared" ref="M485" si="391">L485+1</f>
        <v>2019</v>
      </c>
      <c r="N485" s="190">
        <f t="shared" ref="N485" si="392">M485+1</f>
        <v>2020</v>
      </c>
      <c r="O485" s="190">
        <f t="shared" ref="O485" si="393">N485+1</f>
        <v>2021</v>
      </c>
      <c r="P485" s="190">
        <f t="shared" ref="P485" si="394">O485+1</f>
        <v>2022</v>
      </c>
      <c r="Q485" s="190">
        <f t="shared" ref="Q485" si="395">P485+1</f>
        <v>2023</v>
      </c>
      <c r="R485" s="190">
        <f t="shared" ref="R485" si="396">Q485+1</f>
        <v>2024</v>
      </c>
      <c r="S485" s="189" t="s">
        <v>143</v>
      </c>
      <c r="T485" s="180"/>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c r="AS485" s="185"/>
      <c r="AT485" s="185"/>
      <c r="AU485" s="185"/>
      <c r="AV485" s="185"/>
      <c r="AW485" s="185"/>
      <c r="AX485" s="185"/>
      <c r="AY485" s="185"/>
      <c r="AZ485" s="185"/>
      <c r="BA485" s="185"/>
      <c r="BB485" s="185"/>
      <c r="BC485" s="185"/>
      <c r="BD485" s="185"/>
      <c r="BE485" s="185"/>
      <c r="BF485" s="185"/>
      <c r="BG485" s="185"/>
      <c r="BH485" s="185"/>
      <c r="BI485" s="185"/>
      <c r="BJ485" s="185"/>
      <c r="BK485" s="185"/>
      <c r="BL485" s="185"/>
      <c r="BM485" s="185"/>
      <c r="BN485" s="185"/>
      <c r="BO485" s="185"/>
      <c r="BP485" s="185"/>
      <c r="BQ485" s="185"/>
      <c r="BR485" s="185"/>
      <c r="BS485" s="185"/>
      <c r="BT485" s="185"/>
      <c r="BU485" s="185"/>
      <c r="BV485" s="185"/>
      <c r="BW485" s="185"/>
      <c r="BX485" s="185"/>
      <c r="BY485" s="185"/>
      <c r="BZ485" s="185"/>
      <c r="CA485" s="185"/>
      <c r="CB485" s="185"/>
      <c r="CC485" s="185"/>
      <c r="CD485" s="185"/>
      <c r="CE485" s="185"/>
      <c r="CF485" s="185"/>
      <c r="CG485" s="185"/>
      <c r="CH485" s="185"/>
      <c r="CI485" s="185"/>
      <c r="CJ485" s="185"/>
      <c r="CK485" s="185"/>
      <c r="CL485" s="185"/>
    </row>
    <row r="486" spans="1:90" hidden="1" x14ac:dyDescent="0.3">
      <c r="D486" s="182" t="str">
        <f>D476</f>
        <v>MI Vergoeding - binnenonderhoud (var)</v>
      </c>
      <c r="G486" s="191">
        <f>G484*'Resultaat per school'!$U$32</f>
        <v>0</v>
      </c>
      <c r="I486" s="191">
        <f>I484*'Resultaat per school'!$V$32</f>
        <v>0</v>
      </c>
      <c r="J486" s="191">
        <f>J484*'Resultaat per school'!$V$32*J490</f>
        <v>0</v>
      </c>
      <c r="K486" s="191">
        <f>K484*'Resultaat per school'!$V$32*K490</f>
        <v>0</v>
      </c>
      <c r="L486" s="191">
        <f>L484*'Resultaat per school'!$V$32*L490</f>
        <v>0</v>
      </c>
      <c r="M486" s="191">
        <f>M484*'Resultaat per school'!$V$32*M490</f>
        <v>0</v>
      </c>
      <c r="N486" s="191">
        <f>N484*'Resultaat per school'!$V$32*N490</f>
        <v>0</v>
      </c>
      <c r="O486" s="191">
        <f>O484*'Resultaat per school'!$V$32*O490</f>
        <v>0</v>
      </c>
      <c r="P486" s="191">
        <f>P484*'Resultaat per school'!$V$32*P490</f>
        <v>0</v>
      </c>
      <c r="Q486" s="191">
        <f>Q484*'Resultaat per school'!$V$32*Q490</f>
        <v>0</v>
      </c>
      <c r="R486" s="191">
        <f>R484*'Resultaat per school'!$V$32*R490</f>
        <v>0</v>
      </c>
      <c r="S486" s="221">
        <f>SUM(I486:R486)+SUM(I488:R488)</f>
        <v>0</v>
      </c>
      <c r="T486" s="180" t="str">
        <f t="shared" ref="T486:T536" si="397">C489</f>
        <v>School 8</v>
      </c>
    </row>
    <row r="487" spans="1:90" hidden="1" x14ac:dyDescent="0.3">
      <c r="D487" s="182" t="str">
        <f>D477</f>
        <v>MI Vergoeding - buitenonderhoud (var)</v>
      </c>
      <c r="G487" s="191"/>
      <c r="I487" s="191">
        <f>I484*'Resultaat per school'!$V$37</f>
        <v>0</v>
      </c>
      <c r="J487" s="191">
        <f>J484*'Resultaat per school'!$V$37*J490</f>
        <v>0</v>
      </c>
      <c r="K487" s="191">
        <f>K484*'Resultaat per school'!$V$37*K490</f>
        <v>0</v>
      </c>
      <c r="L487" s="191">
        <f>L484*'Resultaat per school'!$V$37*L490</f>
        <v>0</v>
      </c>
      <c r="M487" s="191">
        <f>M484*'Resultaat per school'!$V$37*M490</f>
        <v>0</v>
      </c>
      <c r="N487" s="191">
        <f>N484*'Resultaat per school'!$V$37*N490</f>
        <v>0</v>
      </c>
      <c r="O487" s="191">
        <f>O484*'Resultaat per school'!$V$37*O490</f>
        <v>0</v>
      </c>
      <c r="P487" s="191">
        <f>P484*'Resultaat per school'!$V$37*P490</f>
        <v>0</v>
      </c>
      <c r="Q487" s="191">
        <f>Q484*'Resultaat per school'!$V$37*Q490</f>
        <v>0</v>
      </c>
      <c r="R487" s="191">
        <f>R484*'Resultaat per school'!$V$37*R490</f>
        <v>0</v>
      </c>
      <c r="U487" s="221">
        <f>SUM(I487:R487)</f>
        <v>0</v>
      </c>
      <c r="V487" s="180" t="s">
        <v>101</v>
      </c>
    </row>
    <row r="488" spans="1:90" hidden="1" x14ac:dyDescent="0.3">
      <c r="D488" s="182" t="str">
        <f>D478</f>
        <v>MI Vergoeding - onderhoud vast</v>
      </c>
      <c r="G488" s="191">
        <f>IF(G81=0,0,'Resultaat per school'!$U$31)</f>
        <v>0</v>
      </c>
      <c r="H488" s="191">
        <f>IF(H81=0,0,'Resultaat per school'!$U$31)</f>
        <v>0</v>
      </c>
      <c r="I488" s="191">
        <f>IF(I81=0,0,'Resultaat per school'!$U$31)</f>
        <v>0</v>
      </c>
      <c r="J488" s="191">
        <f>IF(J81=0,0,'Resultaat per school'!$U$31)</f>
        <v>0</v>
      </c>
      <c r="K488" s="191">
        <f>IF(K81=0,0,'Resultaat per school'!$U$31)</f>
        <v>0</v>
      </c>
      <c r="L488" s="191">
        <f>IF(L81=0,0,'Resultaat per school'!$U$31)</f>
        <v>0</v>
      </c>
      <c r="M488" s="191">
        <f>IF(M81=0,0,'Resultaat per school'!$U$31)</f>
        <v>0</v>
      </c>
      <c r="N488" s="191">
        <f>IF(N81=0,0,'Resultaat per school'!$U$31)</f>
        <v>0</v>
      </c>
      <c r="O488" s="191">
        <f>IF(O81=0,0,'Resultaat per school'!$U$31)</f>
        <v>0</v>
      </c>
      <c r="P488" s="191">
        <f>IF(P81=0,0,'Resultaat per school'!$U$31)</f>
        <v>0</v>
      </c>
      <c r="Q488" s="191">
        <f>IF(Q81=0,0,'Resultaat per school'!$U$31)</f>
        <v>0</v>
      </c>
      <c r="R488" s="191">
        <f>IF(R81=0,0,'Resultaat per school'!$U$31)</f>
        <v>0</v>
      </c>
    </row>
    <row r="489" spans="1:90" hidden="1" x14ac:dyDescent="0.3">
      <c r="C489" s="181" t="str">
        <f>C78</f>
        <v>School 8</v>
      </c>
      <c r="D489" s="182" t="str">
        <f>D479</f>
        <v>Totale MI - vergoeding onderhoud</v>
      </c>
      <c r="G489" s="192">
        <f>SUM(G486:G488)</f>
        <v>0</v>
      </c>
      <c r="I489" s="192">
        <f t="shared" ref="I489:R489" si="398">SUM(I486:I488)</f>
        <v>0</v>
      </c>
      <c r="J489" s="192">
        <f t="shared" si="398"/>
        <v>0</v>
      </c>
      <c r="K489" s="192">
        <f t="shared" si="398"/>
        <v>0</v>
      </c>
      <c r="L489" s="192">
        <f t="shared" si="398"/>
        <v>0</v>
      </c>
      <c r="M489" s="192">
        <f t="shared" si="398"/>
        <v>0</v>
      </c>
      <c r="N489" s="192">
        <f t="shared" si="398"/>
        <v>0</v>
      </c>
      <c r="O489" s="192">
        <f t="shared" si="398"/>
        <v>0</v>
      </c>
      <c r="P489" s="192">
        <f t="shared" si="398"/>
        <v>0</v>
      </c>
      <c r="Q489" s="192">
        <f t="shared" si="398"/>
        <v>0</v>
      </c>
      <c r="R489" s="192">
        <f t="shared" si="398"/>
        <v>0</v>
      </c>
    </row>
    <row r="490" spans="1:90" hidden="1" x14ac:dyDescent="0.3">
      <c r="D490" s="182" t="str">
        <f>D480</f>
        <v>Uitgangspunt index (vanaf 2015): 2%</v>
      </c>
      <c r="J490" s="183">
        <f>1+2%</f>
        <v>1.02</v>
      </c>
      <c r="K490" s="193">
        <f>J490*(1+2%)</f>
        <v>1.0404</v>
      </c>
      <c r="L490" s="193">
        <f t="shared" ref="L490" si="399">K490*(1+2%)</f>
        <v>1.0612079999999999</v>
      </c>
      <c r="M490" s="193">
        <f t="shared" ref="M490" si="400">L490*(1+2%)</f>
        <v>1.08243216</v>
      </c>
      <c r="N490" s="193">
        <f t="shared" ref="N490" si="401">M490*(1+2%)</f>
        <v>1.1040808032</v>
      </c>
      <c r="O490" s="193">
        <f t="shared" ref="O490" si="402">N490*(1+2%)</f>
        <v>1.1261624192640001</v>
      </c>
      <c r="P490" s="193">
        <f t="shared" ref="P490" si="403">O490*(1+2%)</f>
        <v>1.14868566764928</v>
      </c>
      <c r="Q490" s="193">
        <f t="shared" ref="Q490" si="404">P490*(1+2%)</f>
        <v>1.1716593810022657</v>
      </c>
      <c r="R490" s="193">
        <f t="shared" ref="R490" si="405">Q490*(1+2%)</f>
        <v>1.1950925686223111</v>
      </c>
    </row>
    <row r="491" spans="1:90" hidden="1" x14ac:dyDescent="0.3"/>
    <row r="492" spans="1:90" s="177" customFormat="1" hidden="1" x14ac:dyDescent="0.3">
      <c r="A492" s="185"/>
      <c r="B492" s="185"/>
      <c r="C492" s="181"/>
      <c r="D492" s="181"/>
      <c r="E492" s="181"/>
      <c r="F492" s="181"/>
      <c r="G492" s="186">
        <f>G482</f>
        <v>41548</v>
      </c>
      <c r="H492" s="181"/>
      <c r="I492" s="186">
        <f t="shared" ref="I492:R492" si="406">I482</f>
        <v>2015</v>
      </c>
      <c r="J492" s="186">
        <f t="shared" si="406"/>
        <v>2016</v>
      </c>
      <c r="K492" s="186">
        <f t="shared" si="406"/>
        <v>2017</v>
      </c>
      <c r="L492" s="186">
        <f t="shared" si="406"/>
        <v>2018</v>
      </c>
      <c r="M492" s="186">
        <f t="shared" si="406"/>
        <v>2019</v>
      </c>
      <c r="N492" s="186">
        <f t="shared" si="406"/>
        <v>2020</v>
      </c>
      <c r="O492" s="186">
        <f t="shared" si="406"/>
        <v>2021</v>
      </c>
      <c r="P492" s="186">
        <f t="shared" si="406"/>
        <v>2022</v>
      </c>
      <c r="Q492" s="186">
        <f t="shared" si="406"/>
        <v>2023</v>
      </c>
      <c r="R492" s="186">
        <f t="shared" si="406"/>
        <v>2024</v>
      </c>
      <c r="S492" s="189"/>
      <c r="T492" s="180"/>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c r="AS492" s="185"/>
      <c r="AT492" s="185"/>
      <c r="AU492" s="185"/>
      <c r="AV492" s="185"/>
      <c r="AW492" s="185"/>
      <c r="AX492" s="185"/>
      <c r="AY492" s="185"/>
      <c r="AZ492" s="185"/>
      <c r="BA492" s="185"/>
      <c r="BB492" s="185"/>
      <c r="BC492" s="185"/>
      <c r="BD492" s="185"/>
      <c r="BE492" s="185"/>
      <c r="BF492" s="185"/>
      <c r="BG492" s="185"/>
      <c r="BH492" s="185"/>
      <c r="BI492" s="185"/>
      <c r="BJ492" s="185"/>
      <c r="BK492" s="185"/>
      <c r="BL492" s="185"/>
      <c r="BM492" s="185"/>
      <c r="BN492" s="185"/>
      <c r="BO492" s="185"/>
      <c r="BP492" s="185"/>
      <c r="BQ492" s="185"/>
      <c r="BR492" s="185"/>
      <c r="BS492" s="185"/>
      <c r="BT492" s="185"/>
      <c r="BU492" s="185"/>
      <c r="BV492" s="185"/>
      <c r="BW492" s="185"/>
      <c r="BX492" s="185"/>
      <c r="BY492" s="185"/>
      <c r="BZ492" s="185"/>
      <c r="CA492" s="185"/>
      <c r="CB492" s="185"/>
      <c r="CC492" s="185"/>
      <c r="CD492" s="185"/>
      <c r="CE492" s="185"/>
      <c r="CF492" s="185"/>
      <c r="CG492" s="185"/>
      <c r="CH492" s="185"/>
      <c r="CI492" s="185"/>
      <c r="CJ492" s="185"/>
      <c r="CK492" s="185"/>
      <c r="CL492" s="185"/>
    </row>
    <row r="493" spans="1:90" hidden="1" x14ac:dyDescent="0.3">
      <c r="D493" s="182" t="str">
        <f>D483</f>
        <v>Genormeerd aantal groepen</v>
      </c>
      <c r="G493" s="183">
        <v>8</v>
      </c>
      <c r="I493" s="183">
        <v>0</v>
      </c>
      <c r="J493" s="183">
        <v>0</v>
      </c>
      <c r="K493" s="183">
        <v>0</v>
      </c>
      <c r="L493" s="183">
        <v>0</v>
      </c>
      <c r="M493" s="183">
        <v>0</v>
      </c>
      <c r="N493" s="183">
        <v>0</v>
      </c>
      <c r="O493" s="183">
        <v>0</v>
      </c>
      <c r="P493" s="183">
        <v>0</v>
      </c>
      <c r="Q493" s="183">
        <v>0</v>
      </c>
      <c r="R493" s="183">
        <v>0</v>
      </c>
    </row>
    <row r="494" spans="1:90" hidden="1" x14ac:dyDescent="0.3">
      <c r="D494" s="182" t="str">
        <f t="shared" ref="D494:D500" si="407">D484</f>
        <v>Genormeerde ruimtebehoefte (m² bvo)</v>
      </c>
      <c r="G494" s="183">
        <f>LOOKUP(G493,'Resultaat per school'!$F$197:$F$246,'Resultaat per school'!$E$197:$E$246)</f>
        <v>1085</v>
      </c>
      <c r="I494" s="183">
        <f>LOOKUP(I493,'Resultaat per school'!$F$197:$F$246,'Resultaat per school'!$E$197:$E$246)</f>
        <v>0</v>
      </c>
      <c r="J494" s="183">
        <f>LOOKUP(J493,'Resultaat per school'!$F$197:$F$246,'Resultaat per school'!$E$197:$E$246)</f>
        <v>0</v>
      </c>
      <c r="K494" s="183">
        <f>LOOKUP(K493,'Resultaat per school'!$F$197:$F$246,'Resultaat per school'!$E$197:$E$246)</f>
        <v>0</v>
      </c>
      <c r="L494" s="183">
        <f>LOOKUP(L493,'Resultaat per school'!$F$197:$F$246,'Resultaat per school'!$E$197:$E$246)</f>
        <v>0</v>
      </c>
      <c r="M494" s="183">
        <f>LOOKUP(M493,'Resultaat per school'!$F$197:$F$246,'Resultaat per school'!$E$197:$E$246)</f>
        <v>0</v>
      </c>
      <c r="N494" s="183">
        <f>LOOKUP(N493,'Resultaat per school'!$F$197:$F$246,'Resultaat per school'!$E$197:$E$246)</f>
        <v>0</v>
      </c>
      <c r="O494" s="183">
        <f>LOOKUP(O493,'Resultaat per school'!$F$197:$F$246,'Resultaat per school'!$E$197:$E$246)</f>
        <v>0</v>
      </c>
      <c r="P494" s="183">
        <f>LOOKUP(P493,'Resultaat per school'!$F$197:$F$246,'Resultaat per school'!$E$197:$E$246)</f>
        <v>0</v>
      </c>
      <c r="Q494" s="183">
        <f>LOOKUP(Q493,'Resultaat per school'!$F$197:$F$246,'Resultaat per school'!$E$197:$E$246)</f>
        <v>0</v>
      </c>
      <c r="R494" s="183">
        <f>LOOKUP(R493,'Resultaat per school'!$F$197:$F$246,'Resultaat per school'!$E$197:$E$246)</f>
        <v>0</v>
      </c>
    </row>
    <row r="495" spans="1:90" s="177" customFormat="1" hidden="1" x14ac:dyDescent="0.3">
      <c r="A495" s="185"/>
      <c r="B495" s="185"/>
      <c r="C495" s="181"/>
      <c r="D495" s="181"/>
      <c r="E495" s="181"/>
      <c r="F495" s="181"/>
      <c r="G495" s="190">
        <v>2013</v>
      </c>
      <c r="H495" s="181"/>
      <c r="I495" s="190">
        <v>2015</v>
      </c>
      <c r="J495" s="190">
        <f>I495+1</f>
        <v>2016</v>
      </c>
      <c r="K495" s="190">
        <f t="shared" ref="K495" si="408">J495+1</f>
        <v>2017</v>
      </c>
      <c r="L495" s="190">
        <f t="shared" ref="L495" si="409">K495+1</f>
        <v>2018</v>
      </c>
      <c r="M495" s="190">
        <f t="shared" ref="M495" si="410">L495+1</f>
        <v>2019</v>
      </c>
      <c r="N495" s="190">
        <f t="shared" ref="N495" si="411">M495+1</f>
        <v>2020</v>
      </c>
      <c r="O495" s="190">
        <f t="shared" ref="O495" si="412">N495+1</f>
        <v>2021</v>
      </c>
      <c r="P495" s="190">
        <f t="shared" ref="P495" si="413">O495+1</f>
        <v>2022</v>
      </c>
      <c r="Q495" s="190">
        <f t="shared" ref="Q495" si="414">P495+1</f>
        <v>2023</v>
      </c>
      <c r="R495" s="190">
        <f t="shared" ref="R495" si="415">Q495+1</f>
        <v>2024</v>
      </c>
      <c r="S495" s="189" t="s">
        <v>143</v>
      </c>
      <c r="T495" s="180"/>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c r="AS495" s="185"/>
      <c r="AT495" s="185"/>
      <c r="AU495" s="185"/>
      <c r="AV495" s="185"/>
      <c r="AW495" s="185"/>
      <c r="AX495" s="185"/>
      <c r="AY495" s="185"/>
      <c r="AZ495" s="185"/>
      <c r="BA495" s="185"/>
      <c r="BB495" s="185"/>
      <c r="BC495" s="185"/>
      <c r="BD495" s="185"/>
      <c r="BE495" s="185"/>
      <c r="BF495" s="185"/>
      <c r="BG495" s="185"/>
      <c r="BH495" s="185"/>
      <c r="BI495" s="185"/>
      <c r="BJ495" s="185"/>
      <c r="BK495" s="185"/>
      <c r="BL495" s="185"/>
      <c r="BM495" s="185"/>
      <c r="BN495" s="185"/>
      <c r="BO495" s="185"/>
      <c r="BP495" s="185"/>
      <c r="BQ495" s="185"/>
      <c r="BR495" s="185"/>
      <c r="BS495" s="185"/>
      <c r="BT495" s="185"/>
      <c r="BU495" s="185"/>
      <c r="BV495" s="185"/>
      <c r="BW495" s="185"/>
      <c r="BX495" s="185"/>
      <c r="BY495" s="185"/>
      <c r="BZ495" s="185"/>
      <c r="CA495" s="185"/>
      <c r="CB495" s="185"/>
      <c r="CC495" s="185"/>
      <c r="CD495" s="185"/>
      <c r="CE495" s="185"/>
      <c r="CF495" s="185"/>
      <c r="CG495" s="185"/>
      <c r="CH495" s="185"/>
      <c r="CI495" s="185"/>
      <c r="CJ495" s="185"/>
      <c r="CK495" s="185"/>
      <c r="CL495" s="185"/>
    </row>
    <row r="496" spans="1:90" hidden="1" x14ac:dyDescent="0.3">
      <c r="D496" s="182" t="str">
        <f t="shared" si="407"/>
        <v>MI Vergoeding - binnenonderhoud (var)</v>
      </c>
      <c r="G496" s="191">
        <f>G494*'Resultaat per school'!$U$32</f>
        <v>15982.050000000001</v>
      </c>
      <c r="I496" s="191">
        <f>I494*'Resultaat per school'!$V$32</f>
        <v>0</v>
      </c>
      <c r="J496" s="191">
        <f>J494*'Resultaat per school'!$V$32*J500</f>
        <v>0</v>
      </c>
      <c r="K496" s="191">
        <f>K494*'Resultaat per school'!$V$32*K500</f>
        <v>0</v>
      </c>
      <c r="L496" s="191">
        <f>L494*'Resultaat per school'!$V$32*L500</f>
        <v>0</v>
      </c>
      <c r="M496" s="191">
        <f>M494*'Resultaat per school'!$V$32*M500</f>
        <v>0</v>
      </c>
      <c r="N496" s="191">
        <f>N494*'Resultaat per school'!$V$32*N500</f>
        <v>0</v>
      </c>
      <c r="O496" s="191">
        <f>O494*'Resultaat per school'!$V$32*O500</f>
        <v>0</v>
      </c>
      <c r="P496" s="191">
        <f>P494*'Resultaat per school'!$V$32*P500</f>
        <v>0</v>
      </c>
      <c r="Q496" s="191">
        <f>Q494*'Resultaat per school'!$V$32*Q500</f>
        <v>0</v>
      </c>
      <c r="R496" s="191">
        <f>R494*'Resultaat per school'!$V$32*R500</f>
        <v>0</v>
      </c>
      <c r="S496" s="221">
        <f>SUM(I496:R496)+SUM(I498:R498)</f>
        <v>0</v>
      </c>
      <c r="T496" s="180" t="str">
        <f t="shared" si="397"/>
        <v>School 9</v>
      </c>
    </row>
    <row r="497" spans="1:90" hidden="1" x14ac:dyDescent="0.3">
      <c r="D497" s="182" t="str">
        <f t="shared" si="407"/>
        <v>MI Vergoeding - buitenonderhoud (var)</v>
      </c>
      <c r="G497" s="191"/>
      <c r="I497" s="191">
        <f>I494*'Resultaat per school'!$V$37</f>
        <v>0</v>
      </c>
      <c r="J497" s="191">
        <f>J494*'Resultaat per school'!$V$37*J500</f>
        <v>0</v>
      </c>
      <c r="K497" s="191">
        <f>K494*'Resultaat per school'!$V$37*K500</f>
        <v>0</v>
      </c>
      <c r="L497" s="191">
        <f>L494*'Resultaat per school'!$V$37*L500</f>
        <v>0</v>
      </c>
      <c r="M497" s="191">
        <f>M494*'Resultaat per school'!$V$37*M500</f>
        <v>0</v>
      </c>
      <c r="N497" s="191">
        <f>N494*'Resultaat per school'!$V$37*N500</f>
        <v>0</v>
      </c>
      <c r="O497" s="191">
        <f>O494*'Resultaat per school'!$V$37*O500</f>
        <v>0</v>
      </c>
      <c r="P497" s="191">
        <f>P494*'Resultaat per school'!$V$37*P500</f>
        <v>0</v>
      </c>
      <c r="Q497" s="191">
        <f>Q494*'Resultaat per school'!$V$37*Q500</f>
        <v>0</v>
      </c>
      <c r="R497" s="191">
        <f>R494*'Resultaat per school'!$V$37*R500</f>
        <v>0</v>
      </c>
      <c r="U497" s="221">
        <f>SUM(I497:R497)</f>
        <v>0</v>
      </c>
      <c r="V497" s="180" t="s">
        <v>102</v>
      </c>
    </row>
    <row r="498" spans="1:90" hidden="1" x14ac:dyDescent="0.3">
      <c r="D498" s="182" t="str">
        <f t="shared" si="407"/>
        <v>MI Vergoeding - onderhoud vast</v>
      </c>
      <c r="G498" s="191">
        <v>1398.48</v>
      </c>
      <c r="I498" s="191">
        <v>0</v>
      </c>
      <c r="J498" s="191">
        <v>0</v>
      </c>
      <c r="K498" s="191">
        <v>0</v>
      </c>
      <c r="L498" s="191">
        <v>0</v>
      </c>
      <c r="M498" s="191">
        <v>0</v>
      </c>
      <c r="N498" s="191">
        <v>0</v>
      </c>
      <c r="O498" s="191">
        <v>0</v>
      </c>
      <c r="P498" s="191">
        <v>0</v>
      </c>
      <c r="Q498" s="191">
        <v>0</v>
      </c>
      <c r="R498" s="191">
        <v>0</v>
      </c>
    </row>
    <row r="499" spans="1:90" hidden="1" x14ac:dyDescent="0.3">
      <c r="C499" s="181" t="str">
        <f>C88</f>
        <v>School 9</v>
      </c>
      <c r="D499" s="182" t="str">
        <f t="shared" si="407"/>
        <v>Totale MI - vergoeding onderhoud</v>
      </c>
      <c r="G499" s="192">
        <f>SUM(G496:G498)</f>
        <v>17380.530000000002</v>
      </c>
      <c r="I499" s="192">
        <f t="shared" ref="I499:R499" si="416">SUM(I496:I498)</f>
        <v>0</v>
      </c>
      <c r="J499" s="192">
        <f t="shared" si="416"/>
        <v>0</v>
      </c>
      <c r="K499" s="192">
        <f t="shared" si="416"/>
        <v>0</v>
      </c>
      <c r="L499" s="192">
        <f t="shared" si="416"/>
        <v>0</v>
      </c>
      <c r="M499" s="192">
        <f t="shared" si="416"/>
        <v>0</v>
      </c>
      <c r="N499" s="192">
        <f t="shared" si="416"/>
        <v>0</v>
      </c>
      <c r="O499" s="192">
        <f t="shared" si="416"/>
        <v>0</v>
      </c>
      <c r="P499" s="192">
        <f t="shared" si="416"/>
        <v>0</v>
      </c>
      <c r="Q499" s="192">
        <f t="shared" si="416"/>
        <v>0</v>
      </c>
      <c r="R499" s="192">
        <f t="shared" si="416"/>
        <v>0</v>
      </c>
    </row>
    <row r="500" spans="1:90" hidden="1" x14ac:dyDescent="0.3">
      <c r="D500" s="182" t="str">
        <f t="shared" si="407"/>
        <v>Uitgangspunt index (vanaf 2015): 2%</v>
      </c>
      <c r="J500" s="183">
        <f>1+2%</f>
        <v>1.02</v>
      </c>
      <c r="K500" s="193">
        <f>J500*(1+2%)</f>
        <v>1.0404</v>
      </c>
      <c r="L500" s="193">
        <f t="shared" ref="L500" si="417">K500*(1+2%)</f>
        <v>1.0612079999999999</v>
      </c>
      <c r="M500" s="193">
        <f t="shared" ref="M500" si="418">L500*(1+2%)</f>
        <v>1.08243216</v>
      </c>
      <c r="N500" s="193">
        <f t="shared" ref="N500" si="419">M500*(1+2%)</f>
        <v>1.1040808032</v>
      </c>
      <c r="O500" s="193">
        <f t="shared" ref="O500" si="420">N500*(1+2%)</f>
        <v>1.1261624192640001</v>
      </c>
      <c r="P500" s="193">
        <f t="shared" ref="P500" si="421">O500*(1+2%)</f>
        <v>1.14868566764928</v>
      </c>
      <c r="Q500" s="193">
        <f t="shared" ref="Q500" si="422">P500*(1+2%)</f>
        <v>1.1716593810022657</v>
      </c>
      <c r="R500" s="193">
        <f t="shared" ref="R500" si="423">Q500*(1+2%)</f>
        <v>1.1950925686223111</v>
      </c>
    </row>
    <row r="501" spans="1:90" hidden="1" x14ac:dyDescent="0.3"/>
    <row r="502" spans="1:90" s="177" customFormat="1" hidden="1" x14ac:dyDescent="0.3">
      <c r="A502" s="185"/>
      <c r="B502" s="185"/>
      <c r="C502" s="181"/>
      <c r="D502" s="181"/>
      <c r="E502" s="181"/>
      <c r="F502" s="181"/>
      <c r="G502" s="186">
        <f>G492</f>
        <v>41548</v>
      </c>
      <c r="H502" s="181"/>
      <c r="I502" s="186">
        <f t="shared" ref="I502:R502" si="424">I492</f>
        <v>2015</v>
      </c>
      <c r="J502" s="186">
        <f t="shared" si="424"/>
        <v>2016</v>
      </c>
      <c r="K502" s="186">
        <f t="shared" si="424"/>
        <v>2017</v>
      </c>
      <c r="L502" s="186">
        <f t="shared" si="424"/>
        <v>2018</v>
      </c>
      <c r="M502" s="186">
        <f t="shared" si="424"/>
        <v>2019</v>
      </c>
      <c r="N502" s="186">
        <f t="shared" si="424"/>
        <v>2020</v>
      </c>
      <c r="O502" s="186">
        <f t="shared" si="424"/>
        <v>2021</v>
      </c>
      <c r="P502" s="186">
        <f t="shared" si="424"/>
        <v>2022</v>
      </c>
      <c r="Q502" s="186">
        <f t="shared" si="424"/>
        <v>2023</v>
      </c>
      <c r="R502" s="186">
        <f t="shared" si="424"/>
        <v>2024</v>
      </c>
      <c r="S502" s="189"/>
      <c r="T502" s="180"/>
      <c r="U502" s="185"/>
      <c r="V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c r="AS502" s="185"/>
      <c r="AT502" s="185"/>
      <c r="AU502" s="185"/>
      <c r="AV502" s="185"/>
      <c r="AW502" s="185"/>
      <c r="AX502" s="185"/>
      <c r="AY502" s="185"/>
      <c r="AZ502" s="185"/>
      <c r="BA502" s="185"/>
      <c r="BB502" s="185"/>
      <c r="BC502" s="185"/>
      <c r="BD502" s="185"/>
      <c r="BE502" s="185"/>
      <c r="BF502" s="185"/>
      <c r="BG502" s="185"/>
      <c r="BH502" s="185"/>
      <c r="BI502" s="185"/>
      <c r="BJ502" s="185"/>
      <c r="BK502" s="185"/>
      <c r="BL502" s="185"/>
      <c r="BM502" s="185"/>
      <c r="BN502" s="185"/>
      <c r="BO502" s="185"/>
      <c r="BP502" s="185"/>
      <c r="BQ502" s="185"/>
      <c r="BR502" s="185"/>
      <c r="BS502" s="185"/>
      <c r="BT502" s="185"/>
      <c r="BU502" s="185"/>
      <c r="BV502" s="185"/>
      <c r="BW502" s="185"/>
      <c r="BX502" s="185"/>
      <c r="BY502" s="185"/>
      <c r="BZ502" s="185"/>
      <c r="CA502" s="185"/>
      <c r="CB502" s="185"/>
      <c r="CC502" s="185"/>
      <c r="CD502" s="185"/>
      <c r="CE502" s="185"/>
      <c r="CF502" s="185"/>
      <c r="CG502" s="185"/>
      <c r="CH502" s="185"/>
      <c r="CI502" s="185"/>
      <c r="CJ502" s="185"/>
      <c r="CK502" s="185"/>
      <c r="CL502" s="185"/>
    </row>
    <row r="503" spans="1:90" hidden="1" x14ac:dyDescent="0.3">
      <c r="D503" s="182" t="str">
        <f>D493</f>
        <v>Genormeerd aantal groepen</v>
      </c>
      <c r="G503" s="183">
        <v>8</v>
      </c>
      <c r="I503" s="183">
        <v>0</v>
      </c>
      <c r="J503" s="183">
        <v>0</v>
      </c>
      <c r="K503" s="183">
        <v>0</v>
      </c>
      <c r="L503" s="183">
        <v>0</v>
      </c>
      <c r="M503" s="183">
        <v>0</v>
      </c>
      <c r="N503" s="183">
        <v>0</v>
      </c>
      <c r="O503" s="183">
        <v>0</v>
      </c>
      <c r="P503" s="183">
        <v>0</v>
      </c>
      <c r="Q503" s="183">
        <v>0</v>
      </c>
      <c r="R503" s="183">
        <v>0</v>
      </c>
    </row>
    <row r="504" spans="1:90" hidden="1" x14ac:dyDescent="0.3">
      <c r="D504" s="182" t="str">
        <f t="shared" ref="D504:D510" si="425">D494</f>
        <v>Genormeerde ruimtebehoefte (m² bvo)</v>
      </c>
      <c r="G504" s="183">
        <f>LOOKUP(G503,'Resultaat per school'!$F$197:$F$246,'Resultaat per school'!$E$197:$E$246)</f>
        <v>1085</v>
      </c>
      <c r="I504" s="183">
        <f>LOOKUP(I503,'Resultaat per school'!$F$197:$F$246,'Resultaat per school'!$E$197:$E$246)</f>
        <v>0</v>
      </c>
      <c r="J504" s="183">
        <f>LOOKUP(J503,'Resultaat per school'!$F$197:$F$246,'Resultaat per school'!$E$197:$E$246)</f>
        <v>0</v>
      </c>
      <c r="K504" s="183">
        <f>LOOKUP(K503,'Resultaat per school'!$F$197:$F$246,'Resultaat per school'!$E$197:$E$246)</f>
        <v>0</v>
      </c>
      <c r="L504" s="183">
        <f>LOOKUP(L503,'Resultaat per school'!$F$197:$F$246,'Resultaat per school'!$E$197:$E$246)</f>
        <v>0</v>
      </c>
      <c r="M504" s="183">
        <f>LOOKUP(M503,'Resultaat per school'!$F$197:$F$246,'Resultaat per school'!$E$197:$E$246)</f>
        <v>0</v>
      </c>
      <c r="N504" s="183">
        <f>LOOKUP(N503,'Resultaat per school'!$F$197:$F$246,'Resultaat per school'!$E$197:$E$246)</f>
        <v>0</v>
      </c>
      <c r="O504" s="183">
        <f>LOOKUP(O503,'Resultaat per school'!$F$197:$F$246,'Resultaat per school'!$E$197:$E$246)</f>
        <v>0</v>
      </c>
      <c r="P504" s="183">
        <f>LOOKUP(P503,'Resultaat per school'!$F$197:$F$246,'Resultaat per school'!$E$197:$E$246)</f>
        <v>0</v>
      </c>
      <c r="Q504" s="183">
        <f>LOOKUP(Q503,'Resultaat per school'!$F$197:$F$246,'Resultaat per school'!$E$197:$E$246)</f>
        <v>0</v>
      </c>
      <c r="R504" s="183">
        <f>LOOKUP(R503,'Resultaat per school'!$F$197:$F$246,'Resultaat per school'!$E$197:$E$246)</f>
        <v>0</v>
      </c>
    </row>
    <row r="505" spans="1:90" s="177" customFormat="1" hidden="1" x14ac:dyDescent="0.3">
      <c r="A505" s="185"/>
      <c r="B505" s="185"/>
      <c r="C505" s="181"/>
      <c r="D505" s="181"/>
      <c r="E505" s="181"/>
      <c r="F505" s="181"/>
      <c r="G505" s="190">
        <v>2013</v>
      </c>
      <c r="H505" s="181"/>
      <c r="I505" s="190">
        <v>2015</v>
      </c>
      <c r="J505" s="190">
        <f>I505+1</f>
        <v>2016</v>
      </c>
      <c r="K505" s="190">
        <f t="shared" ref="K505" si="426">J505+1</f>
        <v>2017</v>
      </c>
      <c r="L505" s="190">
        <f t="shared" ref="L505" si="427">K505+1</f>
        <v>2018</v>
      </c>
      <c r="M505" s="190">
        <f t="shared" ref="M505" si="428">L505+1</f>
        <v>2019</v>
      </c>
      <c r="N505" s="190">
        <f t="shared" ref="N505" si="429">M505+1</f>
        <v>2020</v>
      </c>
      <c r="O505" s="190">
        <f t="shared" ref="O505" si="430">N505+1</f>
        <v>2021</v>
      </c>
      <c r="P505" s="190">
        <f t="shared" ref="P505" si="431">O505+1</f>
        <v>2022</v>
      </c>
      <c r="Q505" s="190">
        <f t="shared" ref="Q505" si="432">P505+1</f>
        <v>2023</v>
      </c>
      <c r="R505" s="190">
        <f t="shared" ref="R505" si="433">Q505+1</f>
        <v>2024</v>
      </c>
      <c r="S505" s="189" t="s">
        <v>143</v>
      </c>
      <c r="T505" s="180"/>
      <c r="U505" s="185"/>
      <c r="V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c r="AS505" s="185"/>
      <c r="AT505" s="185"/>
      <c r="AU505" s="185"/>
      <c r="AV505" s="185"/>
      <c r="AW505" s="185"/>
      <c r="AX505" s="185"/>
      <c r="AY505" s="185"/>
      <c r="AZ505" s="185"/>
      <c r="BA505" s="185"/>
      <c r="BB505" s="185"/>
      <c r="BC505" s="185"/>
      <c r="BD505" s="185"/>
      <c r="BE505" s="185"/>
      <c r="BF505" s="185"/>
      <c r="BG505" s="185"/>
      <c r="BH505" s="185"/>
      <c r="BI505" s="185"/>
      <c r="BJ505" s="185"/>
      <c r="BK505" s="185"/>
      <c r="BL505" s="185"/>
      <c r="BM505" s="185"/>
      <c r="BN505" s="185"/>
      <c r="BO505" s="185"/>
      <c r="BP505" s="185"/>
      <c r="BQ505" s="185"/>
      <c r="BR505" s="185"/>
      <c r="BS505" s="185"/>
      <c r="BT505" s="185"/>
      <c r="BU505" s="185"/>
      <c r="BV505" s="185"/>
      <c r="BW505" s="185"/>
      <c r="BX505" s="185"/>
      <c r="BY505" s="185"/>
      <c r="BZ505" s="185"/>
      <c r="CA505" s="185"/>
      <c r="CB505" s="185"/>
      <c r="CC505" s="185"/>
      <c r="CD505" s="185"/>
      <c r="CE505" s="185"/>
      <c r="CF505" s="185"/>
      <c r="CG505" s="185"/>
      <c r="CH505" s="185"/>
      <c r="CI505" s="185"/>
      <c r="CJ505" s="185"/>
      <c r="CK505" s="185"/>
      <c r="CL505" s="185"/>
    </row>
    <row r="506" spans="1:90" hidden="1" x14ac:dyDescent="0.3">
      <c r="D506" s="182" t="str">
        <f t="shared" si="425"/>
        <v>MI Vergoeding - binnenonderhoud (var)</v>
      </c>
      <c r="G506" s="191">
        <f>G504*'Resultaat per school'!$U$32</f>
        <v>15982.050000000001</v>
      </c>
      <c r="I506" s="191">
        <f>I504*'Resultaat per school'!$V$32</f>
        <v>0</v>
      </c>
      <c r="J506" s="191">
        <f>J504*'Resultaat per school'!$V$32*J510</f>
        <v>0</v>
      </c>
      <c r="K506" s="191">
        <f>K504*'Resultaat per school'!$V$32*K510</f>
        <v>0</v>
      </c>
      <c r="L506" s="191">
        <f>L504*'Resultaat per school'!$V$32*L510</f>
        <v>0</v>
      </c>
      <c r="M506" s="191">
        <f>M504*'Resultaat per school'!$V$32*M510</f>
        <v>0</v>
      </c>
      <c r="N506" s="191">
        <f>N504*'Resultaat per school'!$V$32*N510</f>
        <v>0</v>
      </c>
      <c r="O506" s="191">
        <f>O504*'Resultaat per school'!$V$32*O510</f>
        <v>0</v>
      </c>
      <c r="P506" s="191">
        <f>P504*'Resultaat per school'!$V$32*P510</f>
        <v>0</v>
      </c>
      <c r="Q506" s="191">
        <f>Q504*'Resultaat per school'!$V$32*Q510</f>
        <v>0</v>
      </c>
      <c r="R506" s="191">
        <f>R504*'Resultaat per school'!$V$32*R510</f>
        <v>0</v>
      </c>
      <c r="S506" s="221">
        <f>SUM(I506:R506)+SUM(I508:R508)</f>
        <v>0</v>
      </c>
      <c r="T506" s="180" t="str">
        <f t="shared" si="397"/>
        <v>School 10</v>
      </c>
    </row>
    <row r="507" spans="1:90" hidden="1" x14ac:dyDescent="0.3">
      <c r="D507" s="182" t="str">
        <f t="shared" si="425"/>
        <v>MI Vergoeding - buitenonderhoud (var)</v>
      </c>
      <c r="G507" s="191"/>
      <c r="I507" s="191">
        <f>I504*'Resultaat per school'!$V$37</f>
        <v>0</v>
      </c>
      <c r="J507" s="191">
        <f>J504*'Resultaat per school'!$V$37*J510</f>
        <v>0</v>
      </c>
      <c r="K507" s="191">
        <f>K504*'Resultaat per school'!$V$37*K510</f>
        <v>0</v>
      </c>
      <c r="L507" s="191">
        <f>L504*'Resultaat per school'!$V$37*L510</f>
        <v>0</v>
      </c>
      <c r="M507" s="191">
        <f>M504*'Resultaat per school'!$V$37*M510</f>
        <v>0</v>
      </c>
      <c r="N507" s="191">
        <f>N504*'Resultaat per school'!$V$37*N510</f>
        <v>0</v>
      </c>
      <c r="O507" s="191">
        <f>O504*'Resultaat per school'!$V$37*O510</f>
        <v>0</v>
      </c>
      <c r="P507" s="191">
        <f>P504*'Resultaat per school'!$V$37*P510</f>
        <v>0</v>
      </c>
      <c r="Q507" s="191">
        <f>Q504*'Resultaat per school'!$V$37*Q510</f>
        <v>0</v>
      </c>
      <c r="R507" s="191">
        <f>R504*'Resultaat per school'!$V$37*R510</f>
        <v>0</v>
      </c>
      <c r="U507" s="221">
        <f>SUM(I507:R507)</f>
        <v>0</v>
      </c>
      <c r="V507" s="180" t="s">
        <v>103</v>
      </c>
    </row>
    <row r="508" spans="1:90" hidden="1" x14ac:dyDescent="0.3">
      <c r="D508" s="182" t="str">
        <f t="shared" si="425"/>
        <v>MI Vergoeding - onderhoud vast</v>
      </c>
      <c r="G508" s="191">
        <v>1398.48</v>
      </c>
      <c r="H508" s="182">
        <v>0</v>
      </c>
      <c r="I508" s="191">
        <v>0</v>
      </c>
      <c r="J508" s="191">
        <v>0</v>
      </c>
      <c r="K508" s="191">
        <v>0</v>
      </c>
      <c r="L508" s="191">
        <v>0</v>
      </c>
      <c r="M508" s="191">
        <v>0</v>
      </c>
      <c r="N508" s="191">
        <v>0</v>
      </c>
      <c r="O508" s="191">
        <v>0</v>
      </c>
      <c r="P508" s="191">
        <v>0</v>
      </c>
      <c r="Q508" s="191">
        <v>0</v>
      </c>
      <c r="R508" s="191">
        <v>0</v>
      </c>
    </row>
    <row r="509" spans="1:90" hidden="1" x14ac:dyDescent="0.3">
      <c r="C509" s="181" t="str">
        <f>C99</f>
        <v>School 10</v>
      </c>
      <c r="D509" s="182" t="str">
        <f t="shared" si="425"/>
        <v>Totale MI - vergoeding onderhoud</v>
      </c>
      <c r="G509" s="192">
        <f>SUM(G506:G508)</f>
        <v>17380.530000000002</v>
      </c>
      <c r="I509" s="192">
        <f t="shared" ref="I509:R509" si="434">SUM(I506:I508)</f>
        <v>0</v>
      </c>
      <c r="J509" s="192">
        <f t="shared" si="434"/>
        <v>0</v>
      </c>
      <c r="K509" s="192">
        <f t="shared" si="434"/>
        <v>0</v>
      </c>
      <c r="L509" s="192">
        <f t="shared" si="434"/>
        <v>0</v>
      </c>
      <c r="M509" s="192">
        <f t="shared" si="434"/>
        <v>0</v>
      </c>
      <c r="N509" s="192">
        <f t="shared" si="434"/>
        <v>0</v>
      </c>
      <c r="O509" s="192">
        <f t="shared" si="434"/>
        <v>0</v>
      </c>
      <c r="P509" s="192">
        <f t="shared" si="434"/>
        <v>0</v>
      </c>
      <c r="Q509" s="192">
        <f t="shared" si="434"/>
        <v>0</v>
      </c>
      <c r="R509" s="192">
        <f t="shared" si="434"/>
        <v>0</v>
      </c>
    </row>
    <row r="510" spans="1:90" hidden="1" x14ac:dyDescent="0.3">
      <c r="D510" s="182" t="str">
        <f t="shared" si="425"/>
        <v>Uitgangspunt index (vanaf 2015): 2%</v>
      </c>
      <c r="J510" s="183">
        <f>1+2%</f>
        <v>1.02</v>
      </c>
      <c r="K510" s="193">
        <f>J510*(1+2%)</f>
        <v>1.0404</v>
      </c>
      <c r="L510" s="193">
        <f t="shared" ref="L510" si="435">K510*(1+2%)</f>
        <v>1.0612079999999999</v>
      </c>
      <c r="M510" s="193">
        <f t="shared" ref="M510" si="436">L510*(1+2%)</f>
        <v>1.08243216</v>
      </c>
      <c r="N510" s="193">
        <f t="shared" ref="N510" si="437">M510*(1+2%)</f>
        <v>1.1040808032</v>
      </c>
      <c r="O510" s="193">
        <f t="shared" ref="O510" si="438">N510*(1+2%)</f>
        <v>1.1261624192640001</v>
      </c>
      <c r="P510" s="193">
        <f t="shared" ref="P510" si="439">O510*(1+2%)</f>
        <v>1.14868566764928</v>
      </c>
      <c r="Q510" s="193">
        <f t="shared" ref="Q510" si="440">P510*(1+2%)</f>
        <v>1.1716593810022657</v>
      </c>
      <c r="R510" s="193">
        <f t="shared" ref="R510" si="441">Q510*(1+2%)</f>
        <v>1.1950925686223111</v>
      </c>
    </row>
    <row r="511" spans="1:90" hidden="1" x14ac:dyDescent="0.3"/>
    <row r="512" spans="1:90" s="177" customFormat="1" hidden="1" x14ac:dyDescent="0.3">
      <c r="A512" s="185"/>
      <c r="B512" s="185"/>
      <c r="C512" s="181"/>
      <c r="D512" s="181"/>
      <c r="E512" s="181"/>
      <c r="F512" s="181"/>
      <c r="G512" s="186">
        <f>G502</f>
        <v>41548</v>
      </c>
      <c r="H512" s="181"/>
      <c r="I512" s="186">
        <f t="shared" ref="I512:R512" si="442">I502</f>
        <v>2015</v>
      </c>
      <c r="J512" s="186">
        <f t="shared" si="442"/>
        <v>2016</v>
      </c>
      <c r="K512" s="186">
        <f t="shared" si="442"/>
        <v>2017</v>
      </c>
      <c r="L512" s="186">
        <f t="shared" si="442"/>
        <v>2018</v>
      </c>
      <c r="M512" s="186">
        <f t="shared" si="442"/>
        <v>2019</v>
      </c>
      <c r="N512" s="186">
        <f t="shared" si="442"/>
        <v>2020</v>
      </c>
      <c r="O512" s="186">
        <f t="shared" si="442"/>
        <v>2021</v>
      </c>
      <c r="P512" s="186">
        <f t="shared" si="442"/>
        <v>2022</v>
      </c>
      <c r="Q512" s="186">
        <f t="shared" si="442"/>
        <v>2023</v>
      </c>
      <c r="R512" s="186">
        <f t="shared" si="442"/>
        <v>2024</v>
      </c>
      <c r="S512" s="189"/>
      <c r="T512" s="180"/>
      <c r="U512" s="185"/>
      <c r="V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c r="AS512" s="185"/>
      <c r="AT512" s="185"/>
      <c r="AU512" s="185"/>
      <c r="AV512" s="185"/>
      <c r="AW512" s="185"/>
      <c r="AX512" s="185"/>
      <c r="AY512" s="185"/>
      <c r="AZ512" s="185"/>
      <c r="BA512" s="185"/>
      <c r="BB512" s="185"/>
      <c r="BC512" s="185"/>
      <c r="BD512" s="185"/>
      <c r="BE512" s="185"/>
      <c r="BF512" s="185"/>
      <c r="BG512" s="185"/>
      <c r="BH512" s="185"/>
      <c r="BI512" s="185"/>
      <c r="BJ512" s="185"/>
      <c r="BK512" s="185"/>
      <c r="BL512" s="185"/>
      <c r="BM512" s="185"/>
      <c r="BN512" s="185"/>
      <c r="BO512" s="185"/>
      <c r="BP512" s="185"/>
      <c r="BQ512" s="185"/>
      <c r="BR512" s="185"/>
      <c r="BS512" s="185"/>
      <c r="BT512" s="185"/>
      <c r="BU512" s="185"/>
      <c r="BV512" s="185"/>
      <c r="BW512" s="185"/>
      <c r="BX512" s="185"/>
      <c r="BY512" s="185"/>
      <c r="BZ512" s="185"/>
      <c r="CA512" s="185"/>
      <c r="CB512" s="185"/>
      <c r="CC512" s="185"/>
      <c r="CD512" s="185"/>
      <c r="CE512" s="185"/>
      <c r="CF512" s="185"/>
      <c r="CG512" s="185"/>
      <c r="CH512" s="185"/>
      <c r="CI512" s="185"/>
      <c r="CJ512" s="185"/>
      <c r="CK512" s="185"/>
      <c r="CL512" s="185"/>
    </row>
    <row r="513" spans="1:90" hidden="1" x14ac:dyDescent="0.3">
      <c r="D513" s="182" t="str">
        <f>D503</f>
        <v>Genormeerd aantal groepen</v>
      </c>
      <c r="G513" s="183">
        <v>8</v>
      </c>
      <c r="I513" s="183">
        <v>0</v>
      </c>
      <c r="J513" s="183">
        <v>0</v>
      </c>
      <c r="K513" s="183">
        <v>0</v>
      </c>
      <c r="L513" s="183">
        <v>0</v>
      </c>
      <c r="M513" s="183">
        <v>0</v>
      </c>
      <c r="N513" s="183">
        <v>0</v>
      </c>
      <c r="O513" s="183">
        <v>0</v>
      </c>
      <c r="P513" s="183">
        <v>0</v>
      </c>
      <c r="Q513" s="183">
        <v>0</v>
      </c>
      <c r="R513" s="183">
        <v>0</v>
      </c>
    </row>
    <row r="514" spans="1:90" hidden="1" x14ac:dyDescent="0.3">
      <c r="D514" s="182" t="str">
        <f t="shared" ref="D514:D520" si="443">D504</f>
        <v>Genormeerde ruimtebehoefte (m² bvo)</v>
      </c>
      <c r="G514" s="183">
        <f>LOOKUP(G513,'Resultaat per school'!$F$197:$F$246,'Resultaat per school'!$E$197:$E$246)</f>
        <v>1085</v>
      </c>
      <c r="I514" s="183">
        <f>LOOKUP(I513,'Resultaat per school'!$F$197:$F$246,'Resultaat per school'!$E$197:$E$246)</f>
        <v>0</v>
      </c>
      <c r="J514" s="183">
        <f>LOOKUP(J513,'Resultaat per school'!$F$197:$F$246,'Resultaat per school'!$E$197:$E$246)</f>
        <v>0</v>
      </c>
      <c r="K514" s="183">
        <f>LOOKUP(K513,'Resultaat per school'!$F$197:$F$246,'Resultaat per school'!$E$197:$E$246)</f>
        <v>0</v>
      </c>
      <c r="L514" s="183">
        <f>LOOKUP(L513,'Resultaat per school'!$F$197:$F$246,'Resultaat per school'!$E$197:$E$246)</f>
        <v>0</v>
      </c>
      <c r="M514" s="183">
        <f>LOOKUP(M513,'Resultaat per school'!$F$197:$F$246,'Resultaat per school'!$E$197:$E$246)</f>
        <v>0</v>
      </c>
      <c r="N514" s="183">
        <f>LOOKUP(N513,'Resultaat per school'!$F$197:$F$246,'Resultaat per school'!$E$197:$E$246)</f>
        <v>0</v>
      </c>
      <c r="O514" s="183">
        <f>LOOKUP(O513,'Resultaat per school'!$F$197:$F$246,'Resultaat per school'!$E$197:$E$246)</f>
        <v>0</v>
      </c>
      <c r="P514" s="183">
        <f>LOOKUP(P513,'Resultaat per school'!$F$197:$F$246,'Resultaat per school'!$E$197:$E$246)</f>
        <v>0</v>
      </c>
      <c r="Q514" s="183">
        <f>LOOKUP(Q513,'Resultaat per school'!$F$197:$F$246,'Resultaat per school'!$E$197:$E$246)</f>
        <v>0</v>
      </c>
      <c r="R514" s="183">
        <f>LOOKUP(R513,'Resultaat per school'!$F$197:$F$246,'Resultaat per school'!$E$197:$E$246)</f>
        <v>0</v>
      </c>
    </row>
    <row r="515" spans="1:90" s="177" customFormat="1" hidden="1" x14ac:dyDescent="0.3">
      <c r="A515" s="185"/>
      <c r="B515" s="185"/>
      <c r="C515" s="181"/>
      <c r="D515" s="181"/>
      <c r="E515" s="181"/>
      <c r="F515" s="181"/>
      <c r="G515" s="190">
        <v>2013</v>
      </c>
      <c r="H515" s="181"/>
      <c r="I515" s="190">
        <v>2015</v>
      </c>
      <c r="J515" s="190">
        <f>I515+1</f>
        <v>2016</v>
      </c>
      <c r="K515" s="190">
        <f t="shared" ref="K515" si="444">J515+1</f>
        <v>2017</v>
      </c>
      <c r="L515" s="190">
        <f t="shared" ref="L515" si="445">K515+1</f>
        <v>2018</v>
      </c>
      <c r="M515" s="190">
        <f t="shared" ref="M515" si="446">L515+1</f>
        <v>2019</v>
      </c>
      <c r="N515" s="190">
        <f t="shared" ref="N515" si="447">M515+1</f>
        <v>2020</v>
      </c>
      <c r="O515" s="190">
        <f t="shared" ref="O515" si="448">N515+1</f>
        <v>2021</v>
      </c>
      <c r="P515" s="190">
        <f t="shared" ref="P515" si="449">O515+1</f>
        <v>2022</v>
      </c>
      <c r="Q515" s="190">
        <f t="shared" ref="Q515" si="450">P515+1</f>
        <v>2023</v>
      </c>
      <c r="R515" s="190">
        <f t="shared" ref="R515" si="451">Q515+1</f>
        <v>2024</v>
      </c>
      <c r="S515" s="189" t="s">
        <v>143</v>
      </c>
      <c r="T515" s="180"/>
      <c r="U515" s="185"/>
      <c r="V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c r="AS515" s="185"/>
      <c r="AT515" s="185"/>
      <c r="AU515" s="185"/>
      <c r="AV515" s="185"/>
      <c r="AW515" s="185"/>
      <c r="AX515" s="185"/>
      <c r="AY515" s="185"/>
      <c r="AZ515" s="185"/>
      <c r="BA515" s="185"/>
      <c r="BB515" s="185"/>
      <c r="BC515" s="185"/>
      <c r="BD515" s="185"/>
      <c r="BE515" s="185"/>
      <c r="BF515" s="185"/>
      <c r="BG515" s="185"/>
      <c r="BH515" s="185"/>
      <c r="BI515" s="185"/>
      <c r="BJ515" s="185"/>
      <c r="BK515" s="185"/>
      <c r="BL515" s="185"/>
      <c r="BM515" s="185"/>
      <c r="BN515" s="185"/>
      <c r="BO515" s="185"/>
      <c r="BP515" s="185"/>
      <c r="BQ515" s="185"/>
      <c r="BR515" s="185"/>
      <c r="BS515" s="185"/>
      <c r="BT515" s="185"/>
      <c r="BU515" s="185"/>
      <c r="BV515" s="185"/>
      <c r="BW515" s="185"/>
      <c r="BX515" s="185"/>
      <c r="BY515" s="185"/>
      <c r="BZ515" s="185"/>
      <c r="CA515" s="185"/>
      <c r="CB515" s="185"/>
      <c r="CC515" s="185"/>
      <c r="CD515" s="185"/>
      <c r="CE515" s="185"/>
      <c r="CF515" s="185"/>
      <c r="CG515" s="185"/>
      <c r="CH515" s="185"/>
      <c r="CI515" s="185"/>
      <c r="CJ515" s="185"/>
      <c r="CK515" s="185"/>
      <c r="CL515" s="185"/>
    </row>
    <row r="516" spans="1:90" hidden="1" x14ac:dyDescent="0.3">
      <c r="D516" s="182" t="str">
        <f t="shared" si="443"/>
        <v>MI Vergoeding - binnenonderhoud (var)</v>
      </c>
      <c r="G516" s="191">
        <f>G514*'Resultaat per school'!$U$32</f>
        <v>15982.050000000001</v>
      </c>
      <c r="I516" s="191">
        <f>I514*'Resultaat per school'!$V$32</f>
        <v>0</v>
      </c>
      <c r="J516" s="191">
        <f>J514*'Resultaat per school'!$V$32*J520</f>
        <v>0</v>
      </c>
      <c r="K516" s="191">
        <f>K514*'Resultaat per school'!$V$32*K520</f>
        <v>0</v>
      </c>
      <c r="L516" s="191">
        <f>L514*'Resultaat per school'!$V$32*L520</f>
        <v>0</v>
      </c>
      <c r="M516" s="191">
        <f>M514*'Resultaat per school'!$V$32*M520</f>
        <v>0</v>
      </c>
      <c r="N516" s="191">
        <f>N514*'Resultaat per school'!$V$32*N520</f>
        <v>0</v>
      </c>
      <c r="O516" s="191">
        <f>O514*'Resultaat per school'!$V$32*O520</f>
        <v>0</v>
      </c>
      <c r="P516" s="191">
        <f>P514*'Resultaat per school'!$V$32*P520</f>
        <v>0</v>
      </c>
      <c r="Q516" s="191">
        <f>Q514*'Resultaat per school'!$V$32*Q520</f>
        <v>0</v>
      </c>
      <c r="R516" s="191">
        <f>R514*'Resultaat per school'!$V$32*R520</f>
        <v>0</v>
      </c>
      <c r="S516" s="221">
        <f>SUM(I516:R516)+SUM(I518:R518)</f>
        <v>0</v>
      </c>
      <c r="T516" s="180" t="str">
        <f t="shared" si="397"/>
        <v>School 11</v>
      </c>
    </row>
    <row r="517" spans="1:90" hidden="1" x14ac:dyDescent="0.3">
      <c r="D517" s="182" t="str">
        <f t="shared" si="443"/>
        <v>MI Vergoeding - buitenonderhoud (var)</v>
      </c>
      <c r="G517" s="191"/>
      <c r="I517" s="191">
        <f>I514*'Resultaat per school'!$V$37</f>
        <v>0</v>
      </c>
      <c r="J517" s="191">
        <f>J514*'Resultaat per school'!$V$37*J520</f>
        <v>0</v>
      </c>
      <c r="K517" s="191">
        <f>K514*'Resultaat per school'!$V$37*K520</f>
        <v>0</v>
      </c>
      <c r="L517" s="191">
        <f>L514*'Resultaat per school'!$V$37*L520</f>
        <v>0</v>
      </c>
      <c r="M517" s="191">
        <f>M514*'Resultaat per school'!$V$37*M520</f>
        <v>0</v>
      </c>
      <c r="N517" s="191">
        <f>N514*'Resultaat per school'!$V$37*N520</f>
        <v>0</v>
      </c>
      <c r="O517" s="191">
        <f>O514*'Resultaat per school'!$V$37*O520</f>
        <v>0</v>
      </c>
      <c r="P517" s="191">
        <f>P514*'Resultaat per school'!$V$37*P520</f>
        <v>0</v>
      </c>
      <c r="Q517" s="191">
        <f>Q514*'Resultaat per school'!$V$37*Q520</f>
        <v>0</v>
      </c>
      <c r="R517" s="191">
        <f>R514*'Resultaat per school'!$V$37*R520</f>
        <v>0</v>
      </c>
      <c r="U517" s="221">
        <f>SUM(I517:R517)</f>
        <v>0</v>
      </c>
      <c r="V517" s="180" t="s">
        <v>104</v>
      </c>
    </row>
    <row r="518" spans="1:90" hidden="1" x14ac:dyDescent="0.3">
      <c r="D518" s="182" t="str">
        <f t="shared" si="443"/>
        <v>MI Vergoeding - onderhoud vast</v>
      </c>
      <c r="G518" s="191">
        <v>1398.48</v>
      </c>
      <c r="H518" s="182">
        <v>0</v>
      </c>
      <c r="I518" s="191">
        <v>0</v>
      </c>
      <c r="J518" s="191">
        <v>0</v>
      </c>
      <c r="K518" s="191">
        <v>0</v>
      </c>
      <c r="L518" s="191">
        <v>0</v>
      </c>
      <c r="M518" s="191">
        <v>0</v>
      </c>
      <c r="N518" s="191">
        <v>0</v>
      </c>
      <c r="O518" s="191">
        <v>0</v>
      </c>
      <c r="P518" s="191">
        <v>0</v>
      </c>
      <c r="Q518" s="191">
        <v>0</v>
      </c>
      <c r="R518" s="191">
        <v>0</v>
      </c>
    </row>
    <row r="519" spans="1:90" hidden="1" x14ac:dyDescent="0.3">
      <c r="C519" s="181" t="str">
        <f>C109</f>
        <v>School 11</v>
      </c>
      <c r="D519" s="182" t="str">
        <f t="shared" si="443"/>
        <v>Totale MI - vergoeding onderhoud</v>
      </c>
      <c r="G519" s="192">
        <f>SUM(G516:G518)</f>
        <v>17380.530000000002</v>
      </c>
      <c r="I519" s="192">
        <f t="shared" ref="I519:R519" si="452">SUM(I516:I518)</f>
        <v>0</v>
      </c>
      <c r="J519" s="192">
        <f t="shared" si="452"/>
        <v>0</v>
      </c>
      <c r="K519" s="192">
        <f t="shared" si="452"/>
        <v>0</v>
      </c>
      <c r="L519" s="192">
        <f t="shared" si="452"/>
        <v>0</v>
      </c>
      <c r="M519" s="192">
        <f t="shared" si="452"/>
        <v>0</v>
      </c>
      <c r="N519" s="192">
        <f t="shared" si="452"/>
        <v>0</v>
      </c>
      <c r="O519" s="192">
        <f t="shared" si="452"/>
        <v>0</v>
      </c>
      <c r="P519" s="192">
        <f t="shared" si="452"/>
        <v>0</v>
      </c>
      <c r="Q519" s="192">
        <f t="shared" si="452"/>
        <v>0</v>
      </c>
      <c r="R519" s="192">
        <f t="shared" si="452"/>
        <v>0</v>
      </c>
    </row>
    <row r="520" spans="1:90" hidden="1" x14ac:dyDescent="0.3">
      <c r="D520" s="182" t="str">
        <f t="shared" si="443"/>
        <v>Uitgangspunt index (vanaf 2015): 2%</v>
      </c>
      <c r="J520" s="183">
        <f>1+2%</f>
        <v>1.02</v>
      </c>
      <c r="K520" s="193">
        <f>J520*(1+2%)</f>
        <v>1.0404</v>
      </c>
      <c r="L520" s="193">
        <f t="shared" ref="L520" si="453">K520*(1+2%)</f>
        <v>1.0612079999999999</v>
      </c>
      <c r="M520" s="193">
        <f t="shared" ref="M520" si="454">L520*(1+2%)</f>
        <v>1.08243216</v>
      </c>
      <c r="N520" s="193">
        <f t="shared" ref="N520" si="455">M520*(1+2%)</f>
        <v>1.1040808032</v>
      </c>
      <c r="O520" s="193">
        <f t="shared" ref="O520" si="456">N520*(1+2%)</f>
        <v>1.1261624192640001</v>
      </c>
      <c r="P520" s="193">
        <f t="shared" ref="P520" si="457">O520*(1+2%)</f>
        <v>1.14868566764928</v>
      </c>
      <c r="Q520" s="193">
        <f t="shared" ref="Q520" si="458">P520*(1+2%)</f>
        <v>1.1716593810022657</v>
      </c>
      <c r="R520" s="193">
        <f t="shared" ref="R520" si="459">Q520*(1+2%)</f>
        <v>1.1950925686223111</v>
      </c>
    </row>
    <row r="521" spans="1:90" hidden="1" x14ac:dyDescent="0.3"/>
    <row r="522" spans="1:90" s="177" customFormat="1" hidden="1" x14ac:dyDescent="0.3">
      <c r="A522" s="185"/>
      <c r="B522" s="185"/>
      <c r="C522" s="181"/>
      <c r="D522" s="181"/>
      <c r="E522" s="181"/>
      <c r="F522" s="181"/>
      <c r="G522" s="186">
        <f>G512</f>
        <v>41548</v>
      </c>
      <c r="H522" s="181"/>
      <c r="I522" s="186">
        <f t="shared" ref="I522:R522" si="460">I512</f>
        <v>2015</v>
      </c>
      <c r="J522" s="186">
        <f t="shared" si="460"/>
        <v>2016</v>
      </c>
      <c r="K522" s="186">
        <f t="shared" si="460"/>
        <v>2017</v>
      </c>
      <c r="L522" s="186">
        <f t="shared" si="460"/>
        <v>2018</v>
      </c>
      <c r="M522" s="186">
        <f t="shared" si="460"/>
        <v>2019</v>
      </c>
      <c r="N522" s="186">
        <f t="shared" si="460"/>
        <v>2020</v>
      </c>
      <c r="O522" s="186">
        <f t="shared" si="460"/>
        <v>2021</v>
      </c>
      <c r="P522" s="186">
        <f t="shared" si="460"/>
        <v>2022</v>
      </c>
      <c r="Q522" s="186">
        <f t="shared" si="460"/>
        <v>2023</v>
      </c>
      <c r="R522" s="186">
        <f t="shared" si="460"/>
        <v>2024</v>
      </c>
      <c r="S522" s="189"/>
      <c r="T522" s="180"/>
      <c r="U522" s="185"/>
      <c r="V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c r="AS522" s="185"/>
      <c r="AT522" s="185"/>
      <c r="AU522" s="185"/>
      <c r="AV522" s="185"/>
      <c r="AW522" s="185"/>
      <c r="AX522" s="185"/>
      <c r="AY522" s="185"/>
      <c r="AZ522" s="185"/>
      <c r="BA522" s="185"/>
      <c r="BB522" s="185"/>
      <c r="BC522" s="185"/>
      <c r="BD522" s="185"/>
      <c r="BE522" s="185"/>
      <c r="BF522" s="185"/>
      <c r="BG522" s="185"/>
      <c r="BH522" s="185"/>
      <c r="BI522" s="185"/>
      <c r="BJ522" s="185"/>
      <c r="BK522" s="185"/>
      <c r="BL522" s="185"/>
      <c r="BM522" s="185"/>
      <c r="BN522" s="185"/>
      <c r="BO522" s="185"/>
      <c r="BP522" s="185"/>
      <c r="BQ522" s="185"/>
      <c r="BR522" s="185"/>
      <c r="BS522" s="185"/>
      <c r="BT522" s="185"/>
      <c r="BU522" s="185"/>
      <c r="BV522" s="185"/>
      <c r="BW522" s="185"/>
      <c r="BX522" s="185"/>
      <c r="BY522" s="185"/>
      <c r="BZ522" s="185"/>
      <c r="CA522" s="185"/>
      <c r="CB522" s="185"/>
      <c r="CC522" s="185"/>
      <c r="CD522" s="185"/>
      <c r="CE522" s="185"/>
      <c r="CF522" s="185"/>
      <c r="CG522" s="185"/>
      <c r="CH522" s="185"/>
      <c r="CI522" s="185"/>
      <c r="CJ522" s="185"/>
      <c r="CK522" s="185"/>
      <c r="CL522" s="185"/>
    </row>
    <row r="523" spans="1:90" hidden="1" x14ac:dyDescent="0.3">
      <c r="D523" s="182" t="str">
        <f>D513</f>
        <v>Genormeerd aantal groepen</v>
      </c>
      <c r="G523" s="183">
        <v>8</v>
      </c>
      <c r="I523" s="183">
        <v>0</v>
      </c>
      <c r="J523" s="183">
        <v>0</v>
      </c>
      <c r="K523" s="183">
        <v>0</v>
      </c>
      <c r="L523" s="183">
        <v>0</v>
      </c>
      <c r="M523" s="183">
        <v>0</v>
      </c>
      <c r="N523" s="183">
        <v>0</v>
      </c>
      <c r="O523" s="183">
        <v>0</v>
      </c>
      <c r="P523" s="183">
        <v>0</v>
      </c>
      <c r="Q523" s="183">
        <v>0</v>
      </c>
      <c r="R523" s="183">
        <v>0</v>
      </c>
    </row>
    <row r="524" spans="1:90" hidden="1" x14ac:dyDescent="0.3">
      <c r="D524" s="182" t="str">
        <f t="shared" ref="D524:D530" si="461">D514</f>
        <v>Genormeerde ruimtebehoefte (m² bvo)</v>
      </c>
      <c r="G524" s="183">
        <f>LOOKUP(G523,'Resultaat per school'!$F$197:$F$246,'Resultaat per school'!$E$197:$E$246)</f>
        <v>1085</v>
      </c>
      <c r="I524" s="183">
        <f>LOOKUP(I523,'Resultaat per school'!$F$197:$F$246,'Resultaat per school'!$E$197:$E$246)</f>
        <v>0</v>
      </c>
      <c r="J524" s="183">
        <f>LOOKUP(J523,'Resultaat per school'!$F$197:$F$246,'Resultaat per school'!$E$197:$E$246)</f>
        <v>0</v>
      </c>
      <c r="K524" s="183">
        <f>LOOKUP(K523,'Resultaat per school'!$F$197:$F$246,'Resultaat per school'!$E$197:$E$246)</f>
        <v>0</v>
      </c>
      <c r="L524" s="183">
        <f>LOOKUP(L523,'Resultaat per school'!$F$197:$F$246,'Resultaat per school'!$E$197:$E$246)</f>
        <v>0</v>
      </c>
      <c r="M524" s="183">
        <f>LOOKUP(M523,'Resultaat per school'!$F$197:$F$246,'Resultaat per school'!$E$197:$E$246)</f>
        <v>0</v>
      </c>
      <c r="N524" s="183">
        <f>LOOKUP(N523,'Resultaat per school'!$F$197:$F$246,'Resultaat per school'!$E$197:$E$246)</f>
        <v>0</v>
      </c>
      <c r="O524" s="183">
        <f>LOOKUP(O523,'Resultaat per school'!$F$197:$F$246,'Resultaat per school'!$E$197:$E$246)</f>
        <v>0</v>
      </c>
      <c r="P524" s="183">
        <f>LOOKUP(P523,'Resultaat per school'!$F$197:$F$246,'Resultaat per school'!$E$197:$E$246)</f>
        <v>0</v>
      </c>
      <c r="Q524" s="183">
        <f>LOOKUP(Q523,'Resultaat per school'!$F$197:$F$246,'Resultaat per school'!$E$197:$E$246)</f>
        <v>0</v>
      </c>
      <c r="R524" s="183">
        <f>LOOKUP(R523,'Resultaat per school'!$F$197:$F$246,'Resultaat per school'!$E$197:$E$246)</f>
        <v>0</v>
      </c>
    </row>
    <row r="525" spans="1:90" s="177" customFormat="1" hidden="1" x14ac:dyDescent="0.3">
      <c r="A525" s="185"/>
      <c r="B525" s="185"/>
      <c r="C525" s="181"/>
      <c r="D525" s="181"/>
      <c r="E525" s="181"/>
      <c r="F525" s="181"/>
      <c r="G525" s="190">
        <v>2013</v>
      </c>
      <c r="H525" s="181"/>
      <c r="I525" s="190">
        <v>2015</v>
      </c>
      <c r="J525" s="190">
        <f>I525+1</f>
        <v>2016</v>
      </c>
      <c r="K525" s="190">
        <f t="shared" ref="K525" si="462">J525+1</f>
        <v>2017</v>
      </c>
      <c r="L525" s="190">
        <f t="shared" ref="L525" si="463">K525+1</f>
        <v>2018</v>
      </c>
      <c r="M525" s="190">
        <f t="shared" ref="M525" si="464">L525+1</f>
        <v>2019</v>
      </c>
      <c r="N525" s="190">
        <f t="shared" ref="N525" si="465">M525+1</f>
        <v>2020</v>
      </c>
      <c r="O525" s="190">
        <f t="shared" ref="O525" si="466">N525+1</f>
        <v>2021</v>
      </c>
      <c r="P525" s="190">
        <f t="shared" ref="P525" si="467">O525+1</f>
        <v>2022</v>
      </c>
      <c r="Q525" s="190">
        <f t="shared" ref="Q525" si="468">P525+1</f>
        <v>2023</v>
      </c>
      <c r="R525" s="190">
        <f t="shared" ref="R525" si="469">Q525+1</f>
        <v>2024</v>
      </c>
      <c r="S525" s="189" t="s">
        <v>143</v>
      </c>
      <c r="T525" s="180"/>
      <c r="U525" s="185"/>
      <c r="V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c r="AS525" s="185"/>
      <c r="AT525" s="185"/>
      <c r="AU525" s="185"/>
      <c r="AV525" s="185"/>
      <c r="AW525" s="185"/>
      <c r="AX525" s="185"/>
      <c r="AY525" s="185"/>
      <c r="AZ525" s="185"/>
      <c r="BA525" s="185"/>
      <c r="BB525" s="185"/>
      <c r="BC525" s="185"/>
      <c r="BD525" s="185"/>
      <c r="BE525" s="185"/>
      <c r="BF525" s="185"/>
      <c r="BG525" s="185"/>
      <c r="BH525" s="185"/>
      <c r="BI525" s="185"/>
      <c r="BJ525" s="185"/>
      <c r="BK525" s="185"/>
      <c r="BL525" s="185"/>
      <c r="BM525" s="185"/>
      <c r="BN525" s="185"/>
      <c r="BO525" s="185"/>
      <c r="BP525" s="185"/>
      <c r="BQ525" s="185"/>
      <c r="BR525" s="185"/>
      <c r="BS525" s="185"/>
      <c r="BT525" s="185"/>
      <c r="BU525" s="185"/>
      <c r="BV525" s="185"/>
      <c r="BW525" s="185"/>
      <c r="BX525" s="185"/>
      <c r="BY525" s="185"/>
      <c r="BZ525" s="185"/>
      <c r="CA525" s="185"/>
      <c r="CB525" s="185"/>
      <c r="CC525" s="185"/>
      <c r="CD525" s="185"/>
      <c r="CE525" s="185"/>
      <c r="CF525" s="185"/>
      <c r="CG525" s="185"/>
      <c r="CH525" s="185"/>
      <c r="CI525" s="185"/>
      <c r="CJ525" s="185"/>
      <c r="CK525" s="185"/>
      <c r="CL525" s="185"/>
    </row>
    <row r="526" spans="1:90" hidden="1" x14ac:dyDescent="0.3">
      <c r="D526" s="182" t="str">
        <f t="shared" si="461"/>
        <v>MI Vergoeding - binnenonderhoud (var)</v>
      </c>
      <c r="G526" s="191">
        <f>G524*'Resultaat per school'!$U$32</f>
        <v>15982.050000000001</v>
      </c>
      <c r="I526" s="191">
        <f>I524*'Resultaat per school'!$V$32</f>
        <v>0</v>
      </c>
      <c r="J526" s="191">
        <f>J524*'Resultaat per school'!$V$32*J530</f>
        <v>0</v>
      </c>
      <c r="K526" s="191">
        <f>K524*'Resultaat per school'!$V$32*K530</f>
        <v>0</v>
      </c>
      <c r="L526" s="191">
        <f>L524*'Resultaat per school'!$V$32*L530</f>
        <v>0</v>
      </c>
      <c r="M526" s="191">
        <f>M524*'Resultaat per school'!$V$32*M530</f>
        <v>0</v>
      </c>
      <c r="N526" s="191">
        <f>N524*'Resultaat per school'!$V$32*N530</f>
        <v>0</v>
      </c>
      <c r="O526" s="191">
        <f>O524*'Resultaat per school'!$V$32*O530</f>
        <v>0</v>
      </c>
      <c r="P526" s="191">
        <f>P524*'Resultaat per school'!$V$32*P530</f>
        <v>0</v>
      </c>
      <c r="Q526" s="191">
        <f>Q524*'Resultaat per school'!$V$32*Q530</f>
        <v>0</v>
      </c>
      <c r="R526" s="191">
        <f>R524*'Resultaat per school'!$V$32*R530</f>
        <v>0</v>
      </c>
      <c r="S526" s="221">
        <f>SUM(I526:R526)+SUM(I528:R528)</f>
        <v>0</v>
      </c>
      <c r="T526" s="180" t="str">
        <f t="shared" si="397"/>
        <v>School 12</v>
      </c>
    </row>
    <row r="527" spans="1:90" hidden="1" x14ac:dyDescent="0.3">
      <c r="D527" s="182" t="str">
        <f t="shared" si="461"/>
        <v>MI Vergoeding - buitenonderhoud (var)</v>
      </c>
      <c r="G527" s="191"/>
      <c r="I527" s="191">
        <f>I524*'Resultaat per school'!$V$37</f>
        <v>0</v>
      </c>
      <c r="J527" s="191">
        <f>J524*'Resultaat per school'!$V$37*J530</f>
        <v>0</v>
      </c>
      <c r="K527" s="191">
        <f>K524*'Resultaat per school'!$V$37*K530</f>
        <v>0</v>
      </c>
      <c r="L527" s="191">
        <f>L524*'Resultaat per school'!$V$37*L530</f>
        <v>0</v>
      </c>
      <c r="M527" s="191">
        <f>M524*'Resultaat per school'!$V$37*M530</f>
        <v>0</v>
      </c>
      <c r="N527" s="191">
        <f>N524*'Resultaat per school'!$V$37*N530</f>
        <v>0</v>
      </c>
      <c r="O527" s="191">
        <f>O524*'Resultaat per school'!$V$37*O530</f>
        <v>0</v>
      </c>
      <c r="P527" s="191">
        <f>P524*'Resultaat per school'!$V$37*P530</f>
        <v>0</v>
      </c>
      <c r="Q527" s="191">
        <f>Q524*'Resultaat per school'!$V$37*Q530</f>
        <v>0</v>
      </c>
      <c r="R527" s="191">
        <f>R524*'Resultaat per school'!$V$37*R530</f>
        <v>0</v>
      </c>
      <c r="U527" s="221">
        <f>SUM(I527:R527)</f>
        <v>0</v>
      </c>
      <c r="V527" s="180" t="s">
        <v>105</v>
      </c>
    </row>
    <row r="528" spans="1:90" hidden="1" x14ac:dyDescent="0.3">
      <c r="D528" s="182" t="str">
        <f t="shared" si="461"/>
        <v>MI Vergoeding - onderhoud vast</v>
      </c>
      <c r="G528" s="191">
        <v>1398.48</v>
      </c>
      <c r="H528" s="182">
        <v>0</v>
      </c>
      <c r="I528" s="191">
        <v>0</v>
      </c>
      <c r="J528" s="191">
        <v>0</v>
      </c>
      <c r="K528" s="191">
        <v>0</v>
      </c>
      <c r="L528" s="191">
        <v>0</v>
      </c>
      <c r="M528" s="191">
        <v>0</v>
      </c>
      <c r="N528" s="191">
        <v>0</v>
      </c>
      <c r="O528" s="191">
        <v>0</v>
      </c>
      <c r="P528" s="191">
        <v>0</v>
      </c>
      <c r="Q528" s="191">
        <v>0</v>
      </c>
      <c r="R528" s="191">
        <v>0</v>
      </c>
    </row>
    <row r="529" spans="1:90" hidden="1" x14ac:dyDescent="0.3">
      <c r="C529" s="181" t="str">
        <f>C119</f>
        <v>School 12</v>
      </c>
      <c r="D529" s="182" t="str">
        <f t="shared" si="461"/>
        <v>Totale MI - vergoeding onderhoud</v>
      </c>
      <c r="G529" s="192">
        <f>SUM(G526:G528)</f>
        <v>17380.530000000002</v>
      </c>
      <c r="I529" s="192">
        <f t="shared" ref="I529:R529" si="470">SUM(I526:I528)</f>
        <v>0</v>
      </c>
      <c r="J529" s="192">
        <f t="shared" si="470"/>
        <v>0</v>
      </c>
      <c r="K529" s="192">
        <f t="shared" si="470"/>
        <v>0</v>
      </c>
      <c r="L529" s="192">
        <f t="shared" si="470"/>
        <v>0</v>
      </c>
      <c r="M529" s="192">
        <f t="shared" si="470"/>
        <v>0</v>
      </c>
      <c r="N529" s="192">
        <f t="shared" si="470"/>
        <v>0</v>
      </c>
      <c r="O529" s="192">
        <f t="shared" si="470"/>
        <v>0</v>
      </c>
      <c r="P529" s="192">
        <f t="shared" si="470"/>
        <v>0</v>
      </c>
      <c r="Q529" s="192">
        <f t="shared" si="470"/>
        <v>0</v>
      </c>
      <c r="R529" s="192">
        <f t="shared" si="470"/>
        <v>0</v>
      </c>
    </row>
    <row r="530" spans="1:90" hidden="1" x14ac:dyDescent="0.3">
      <c r="D530" s="182" t="str">
        <f t="shared" si="461"/>
        <v>Uitgangspunt index (vanaf 2015): 2%</v>
      </c>
      <c r="J530" s="183">
        <f>1+2%</f>
        <v>1.02</v>
      </c>
      <c r="K530" s="193">
        <f>J530*(1+2%)</f>
        <v>1.0404</v>
      </c>
      <c r="L530" s="193">
        <f t="shared" ref="L530" si="471">K530*(1+2%)</f>
        <v>1.0612079999999999</v>
      </c>
      <c r="M530" s="193">
        <f t="shared" ref="M530" si="472">L530*(1+2%)</f>
        <v>1.08243216</v>
      </c>
      <c r="N530" s="193">
        <f t="shared" ref="N530" si="473">M530*(1+2%)</f>
        <v>1.1040808032</v>
      </c>
      <c r="O530" s="193">
        <f t="shared" ref="O530" si="474">N530*(1+2%)</f>
        <v>1.1261624192640001</v>
      </c>
      <c r="P530" s="193">
        <f t="shared" ref="P530" si="475">O530*(1+2%)</f>
        <v>1.14868566764928</v>
      </c>
      <c r="Q530" s="193">
        <f t="shared" ref="Q530" si="476">P530*(1+2%)</f>
        <v>1.1716593810022657</v>
      </c>
      <c r="R530" s="193">
        <f t="shared" ref="R530" si="477">Q530*(1+2%)</f>
        <v>1.1950925686223111</v>
      </c>
    </row>
    <row r="531" spans="1:90" hidden="1" x14ac:dyDescent="0.3"/>
    <row r="532" spans="1:90" s="177" customFormat="1" hidden="1" x14ac:dyDescent="0.3">
      <c r="A532" s="185"/>
      <c r="B532" s="185"/>
      <c r="C532" s="181"/>
      <c r="D532" s="181"/>
      <c r="E532" s="181"/>
      <c r="F532" s="181"/>
      <c r="G532" s="186">
        <f t="shared" ref="G532:R532" si="478">G522</f>
        <v>41548</v>
      </c>
      <c r="H532" s="181"/>
      <c r="I532" s="186">
        <f t="shared" si="478"/>
        <v>2015</v>
      </c>
      <c r="J532" s="186">
        <f t="shared" si="478"/>
        <v>2016</v>
      </c>
      <c r="K532" s="186">
        <f t="shared" si="478"/>
        <v>2017</v>
      </c>
      <c r="L532" s="186">
        <f t="shared" si="478"/>
        <v>2018</v>
      </c>
      <c r="M532" s="186">
        <f t="shared" si="478"/>
        <v>2019</v>
      </c>
      <c r="N532" s="186">
        <f t="shared" si="478"/>
        <v>2020</v>
      </c>
      <c r="O532" s="186">
        <f t="shared" si="478"/>
        <v>2021</v>
      </c>
      <c r="P532" s="186">
        <f t="shared" si="478"/>
        <v>2022</v>
      </c>
      <c r="Q532" s="186">
        <f t="shared" si="478"/>
        <v>2023</v>
      </c>
      <c r="R532" s="186">
        <f t="shared" si="478"/>
        <v>2024</v>
      </c>
      <c r="S532" s="189"/>
      <c r="T532" s="180"/>
      <c r="U532" s="185"/>
      <c r="V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c r="AS532" s="185"/>
      <c r="AT532" s="185"/>
      <c r="AU532" s="185"/>
      <c r="AV532" s="185"/>
      <c r="AW532" s="185"/>
      <c r="AX532" s="185"/>
      <c r="AY532" s="185"/>
      <c r="AZ532" s="185"/>
      <c r="BA532" s="185"/>
      <c r="BB532" s="185"/>
      <c r="BC532" s="185"/>
      <c r="BD532" s="185"/>
      <c r="BE532" s="185"/>
      <c r="BF532" s="185"/>
      <c r="BG532" s="185"/>
      <c r="BH532" s="185"/>
      <c r="BI532" s="185"/>
      <c r="BJ532" s="185"/>
      <c r="BK532" s="185"/>
      <c r="BL532" s="185"/>
      <c r="BM532" s="185"/>
      <c r="BN532" s="185"/>
      <c r="BO532" s="185"/>
      <c r="BP532" s="185"/>
      <c r="BQ532" s="185"/>
      <c r="BR532" s="185"/>
      <c r="BS532" s="185"/>
      <c r="BT532" s="185"/>
      <c r="BU532" s="185"/>
      <c r="BV532" s="185"/>
      <c r="BW532" s="185"/>
      <c r="BX532" s="185"/>
      <c r="BY532" s="185"/>
      <c r="BZ532" s="185"/>
      <c r="CA532" s="185"/>
      <c r="CB532" s="185"/>
      <c r="CC532" s="185"/>
      <c r="CD532" s="185"/>
      <c r="CE532" s="185"/>
      <c r="CF532" s="185"/>
      <c r="CG532" s="185"/>
      <c r="CH532" s="185"/>
      <c r="CI532" s="185"/>
      <c r="CJ532" s="185"/>
      <c r="CK532" s="185"/>
      <c r="CL532" s="185"/>
    </row>
    <row r="533" spans="1:90" hidden="1" x14ac:dyDescent="0.3">
      <c r="D533" s="182" t="str">
        <f>D523</f>
        <v>Genormeerd aantal groepen</v>
      </c>
      <c r="G533" s="183">
        <v>8</v>
      </c>
      <c r="I533" s="183">
        <v>0</v>
      </c>
      <c r="J533" s="183">
        <v>0</v>
      </c>
      <c r="K533" s="183">
        <v>0</v>
      </c>
      <c r="L533" s="183">
        <v>0</v>
      </c>
      <c r="M533" s="183">
        <v>0</v>
      </c>
      <c r="N533" s="183">
        <v>0</v>
      </c>
      <c r="O533" s="183">
        <v>0</v>
      </c>
      <c r="P533" s="183">
        <v>0</v>
      </c>
      <c r="Q533" s="183">
        <v>0</v>
      </c>
      <c r="R533" s="183">
        <v>0</v>
      </c>
    </row>
    <row r="534" spans="1:90" hidden="1" x14ac:dyDescent="0.3">
      <c r="D534" s="182" t="str">
        <f>D524</f>
        <v>Genormeerde ruimtebehoefte (m² bvo)</v>
      </c>
      <c r="G534" s="183">
        <f>LOOKUP(G533,'Resultaat per school'!$F$197:$F$246,'Resultaat per school'!$E$197:$E$246)</f>
        <v>1085</v>
      </c>
      <c r="I534" s="183">
        <f>LOOKUP(I533,'Resultaat per school'!$F$197:$F$246,'Resultaat per school'!$E$197:$E$246)</f>
        <v>0</v>
      </c>
      <c r="J534" s="183">
        <f>LOOKUP(J533,'Resultaat per school'!$F$197:$F$246,'Resultaat per school'!$E$197:$E$246)</f>
        <v>0</v>
      </c>
      <c r="K534" s="183">
        <f>LOOKUP(K533,'Resultaat per school'!$F$197:$F$246,'Resultaat per school'!$E$197:$E$246)</f>
        <v>0</v>
      </c>
      <c r="L534" s="183">
        <f>LOOKUP(L533,'Resultaat per school'!$F$197:$F$246,'Resultaat per school'!$E$197:$E$246)</f>
        <v>0</v>
      </c>
      <c r="M534" s="183">
        <f>LOOKUP(M533,'Resultaat per school'!$F$197:$F$246,'Resultaat per school'!$E$197:$E$246)</f>
        <v>0</v>
      </c>
      <c r="N534" s="183">
        <f>LOOKUP(N533,'Resultaat per school'!$F$197:$F$246,'Resultaat per school'!$E$197:$E$246)</f>
        <v>0</v>
      </c>
      <c r="O534" s="183">
        <f>LOOKUP(O533,'Resultaat per school'!$F$197:$F$246,'Resultaat per school'!$E$197:$E$246)</f>
        <v>0</v>
      </c>
      <c r="P534" s="183">
        <f>LOOKUP(P533,'Resultaat per school'!$F$197:$F$246,'Resultaat per school'!$E$197:$E$246)</f>
        <v>0</v>
      </c>
      <c r="Q534" s="183">
        <f>LOOKUP(Q533,'Resultaat per school'!$F$197:$F$246,'Resultaat per school'!$E$197:$E$246)</f>
        <v>0</v>
      </c>
      <c r="R534" s="183">
        <f>LOOKUP(R533,'Resultaat per school'!$F$197:$F$246,'Resultaat per school'!$E$197:$E$246)</f>
        <v>0</v>
      </c>
    </row>
    <row r="535" spans="1:90" s="177" customFormat="1" hidden="1" x14ac:dyDescent="0.3">
      <c r="A535" s="185"/>
      <c r="B535" s="185"/>
      <c r="C535" s="181"/>
      <c r="D535" s="181"/>
      <c r="E535" s="181"/>
      <c r="F535" s="181"/>
      <c r="G535" s="190">
        <v>2013</v>
      </c>
      <c r="H535" s="181"/>
      <c r="I535" s="190">
        <v>2015</v>
      </c>
      <c r="J535" s="190">
        <f>I535+1</f>
        <v>2016</v>
      </c>
      <c r="K535" s="190">
        <f t="shared" ref="K535" si="479">J535+1</f>
        <v>2017</v>
      </c>
      <c r="L535" s="190">
        <f t="shared" ref="L535" si="480">K535+1</f>
        <v>2018</v>
      </c>
      <c r="M535" s="190">
        <f t="shared" ref="M535" si="481">L535+1</f>
        <v>2019</v>
      </c>
      <c r="N535" s="190">
        <f t="shared" ref="N535" si="482">M535+1</f>
        <v>2020</v>
      </c>
      <c r="O535" s="190">
        <f t="shared" ref="O535" si="483">N535+1</f>
        <v>2021</v>
      </c>
      <c r="P535" s="190">
        <f t="shared" ref="P535" si="484">O535+1</f>
        <v>2022</v>
      </c>
      <c r="Q535" s="190">
        <f t="shared" ref="Q535" si="485">P535+1</f>
        <v>2023</v>
      </c>
      <c r="R535" s="190">
        <f t="shared" ref="R535" si="486">Q535+1</f>
        <v>2024</v>
      </c>
      <c r="S535" s="189" t="s">
        <v>143</v>
      </c>
      <c r="T535" s="180"/>
      <c r="U535" s="185"/>
      <c r="V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5"/>
      <c r="AY535" s="185"/>
      <c r="AZ535" s="185"/>
      <c r="BA535" s="185"/>
      <c r="BB535" s="185"/>
      <c r="BC535" s="185"/>
      <c r="BD535" s="185"/>
      <c r="BE535" s="185"/>
      <c r="BF535" s="185"/>
      <c r="BG535" s="185"/>
      <c r="BH535" s="185"/>
      <c r="BI535" s="185"/>
      <c r="BJ535" s="185"/>
      <c r="BK535" s="185"/>
      <c r="BL535" s="185"/>
      <c r="BM535" s="185"/>
      <c r="BN535" s="185"/>
      <c r="BO535" s="185"/>
      <c r="BP535" s="185"/>
      <c r="BQ535" s="185"/>
      <c r="BR535" s="185"/>
      <c r="BS535" s="185"/>
      <c r="BT535" s="185"/>
      <c r="BU535" s="185"/>
      <c r="BV535" s="185"/>
      <c r="BW535" s="185"/>
      <c r="BX535" s="185"/>
      <c r="BY535" s="185"/>
      <c r="BZ535" s="185"/>
      <c r="CA535" s="185"/>
      <c r="CB535" s="185"/>
      <c r="CC535" s="185"/>
      <c r="CD535" s="185"/>
      <c r="CE535" s="185"/>
      <c r="CF535" s="185"/>
      <c r="CG535" s="185"/>
      <c r="CH535" s="185"/>
      <c r="CI535" s="185"/>
      <c r="CJ535" s="185"/>
      <c r="CK535" s="185"/>
      <c r="CL535" s="185"/>
    </row>
    <row r="536" spans="1:90" hidden="1" x14ac:dyDescent="0.3">
      <c r="D536" s="182" t="str">
        <f>D526</f>
        <v>MI Vergoeding - binnenonderhoud (var)</v>
      </c>
      <c r="G536" s="191">
        <f>G534*'Resultaat per school'!$U$32</f>
        <v>15982.050000000001</v>
      </c>
      <c r="I536" s="191">
        <f>I534*'Resultaat per school'!$V$32</f>
        <v>0</v>
      </c>
      <c r="J536" s="191">
        <f>J534*'Resultaat per school'!$V$32*J540</f>
        <v>0</v>
      </c>
      <c r="K536" s="191">
        <f>K534*'Resultaat per school'!$V$32*K540</f>
        <v>0</v>
      </c>
      <c r="L536" s="191">
        <f>L534*'Resultaat per school'!$V$32*L540</f>
        <v>0</v>
      </c>
      <c r="M536" s="191">
        <f>M534*'Resultaat per school'!$V$32*M540</f>
        <v>0</v>
      </c>
      <c r="N536" s="191">
        <f>N534*'Resultaat per school'!$V$32*N540</f>
        <v>0</v>
      </c>
      <c r="O536" s="191">
        <f>O534*'Resultaat per school'!$V$32*O540</f>
        <v>0</v>
      </c>
      <c r="P536" s="191">
        <f>P534*'Resultaat per school'!$V$32*P540</f>
        <v>0</v>
      </c>
      <c r="Q536" s="191">
        <f>Q534*'Resultaat per school'!$V$32*Q540</f>
        <v>0</v>
      </c>
      <c r="R536" s="191">
        <f>R534*'Resultaat per school'!$V$32*R540</f>
        <v>0</v>
      </c>
      <c r="S536" s="221">
        <f>SUM(I536:R536)+SUM(I538:R538)</f>
        <v>0</v>
      </c>
      <c r="T536" s="180" t="str">
        <f t="shared" si="397"/>
        <v>School 13</v>
      </c>
    </row>
    <row r="537" spans="1:90" hidden="1" x14ac:dyDescent="0.3">
      <c r="D537" s="182" t="str">
        <f>D527</f>
        <v>MI Vergoeding - buitenonderhoud (var)</v>
      </c>
      <c r="G537" s="191"/>
      <c r="I537" s="191">
        <f>I534*'Resultaat per school'!$V$37</f>
        <v>0</v>
      </c>
      <c r="J537" s="191">
        <f>J534*'Resultaat per school'!$V$37*J540</f>
        <v>0</v>
      </c>
      <c r="K537" s="191">
        <f>K534*'Resultaat per school'!$V$37*K540</f>
        <v>0</v>
      </c>
      <c r="L537" s="191">
        <f>L534*'Resultaat per school'!$V$37*L540</f>
        <v>0</v>
      </c>
      <c r="M537" s="191">
        <f>M534*'Resultaat per school'!$V$37*M540</f>
        <v>0</v>
      </c>
      <c r="N537" s="191">
        <f>N534*'Resultaat per school'!$V$37*N540</f>
        <v>0</v>
      </c>
      <c r="O537" s="191">
        <f>O534*'Resultaat per school'!$V$37*O540</f>
        <v>0</v>
      </c>
      <c r="P537" s="191">
        <f>P534*'Resultaat per school'!$V$37*P540</f>
        <v>0</v>
      </c>
      <c r="Q537" s="191">
        <f>Q534*'Resultaat per school'!$V$37*Q540</f>
        <v>0</v>
      </c>
      <c r="R537" s="191">
        <f>R534*'Resultaat per school'!$V$37*R540</f>
        <v>0</v>
      </c>
      <c r="U537" s="221">
        <f>SUM(I537:R537)</f>
        <v>0</v>
      </c>
      <c r="V537" s="180" t="s">
        <v>106</v>
      </c>
    </row>
    <row r="538" spans="1:90" hidden="1" x14ac:dyDescent="0.3">
      <c r="D538" s="182" t="str">
        <f>D528</f>
        <v>MI Vergoeding - onderhoud vast</v>
      </c>
      <c r="G538" s="191">
        <v>1398.48</v>
      </c>
      <c r="H538" s="182">
        <v>0</v>
      </c>
      <c r="I538" s="191">
        <v>0</v>
      </c>
      <c r="J538" s="191">
        <v>0</v>
      </c>
      <c r="K538" s="191">
        <v>0</v>
      </c>
      <c r="L538" s="191">
        <v>0</v>
      </c>
      <c r="M538" s="191">
        <v>0</v>
      </c>
      <c r="N538" s="191">
        <v>0</v>
      </c>
      <c r="O538" s="191">
        <v>0</v>
      </c>
      <c r="P538" s="191">
        <v>0</v>
      </c>
      <c r="Q538" s="191">
        <v>0</v>
      </c>
      <c r="R538" s="191">
        <v>0</v>
      </c>
    </row>
    <row r="539" spans="1:90" hidden="1" x14ac:dyDescent="0.3">
      <c r="C539" s="181" t="str">
        <f>C129</f>
        <v>School 13</v>
      </c>
      <c r="D539" s="182" t="str">
        <f>D529</f>
        <v>Totale MI - vergoeding onderhoud</v>
      </c>
      <c r="G539" s="192">
        <f>SUM(G536:G538)</f>
        <v>17380.530000000002</v>
      </c>
      <c r="I539" s="192">
        <f t="shared" ref="I539:R539" si="487">SUM(I536:I538)</f>
        <v>0</v>
      </c>
      <c r="J539" s="192">
        <f t="shared" si="487"/>
        <v>0</v>
      </c>
      <c r="K539" s="192">
        <f t="shared" si="487"/>
        <v>0</v>
      </c>
      <c r="L539" s="192">
        <f t="shared" si="487"/>
        <v>0</v>
      </c>
      <c r="M539" s="192">
        <f t="shared" si="487"/>
        <v>0</v>
      </c>
      <c r="N539" s="192">
        <f t="shared" si="487"/>
        <v>0</v>
      </c>
      <c r="O539" s="192">
        <f t="shared" si="487"/>
        <v>0</v>
      </c>
      <c r="P539" s="192">
        <f t="shared" si="487"/>
        <v>0</v>
      </c>
      <c r="Q539" s="192">
        <f t="shared" si="487"/>
        <v>0</v>
      </c>
      <c r="R539" s="192">
        <f t="shared" si="487"/>
        <v>0</v>
      </c>
    </row>
    <row r="540" spans="1:90" hidden="1" x14ac:dyDescent="0.3">
      <c r="D540" s="182" t="str">
        <f>D530</f>
        <v>Uitgangspunt index (vanaf 2015): 2%</v>
      </c>
      <c r="J540" s="183">
        <f>1+2%</f>
        <v>1.02</v>
      </c>
      <c r="K540" s="193">
        <f>J540*(1+2%)</f>
        <v>1.0404</v>
      </c>
      <c r="L540" s="193">
        <f t="shared" ref="L540" si="488">K540*(1+2%)</f>
        <v>1.0612079999999999</v>
      </c>
      <c r="M540" s="193">
        <f t="shared" ref="M540" si="489">L540*(1+2%)</f>
        <v>1.08243216</v>
      </c>
      <c r="N540" s="193">
        <f t="shared" ref="N540" si="490">M540*(1+2%)</f>
        <v>1.1040808032</v>
      </c>
      <c r="O540" s="193">
        <f t="shared" ref="O540" si="491">N540*(1+2%)</f>
        <v>1.1261624192640001</v>
      </c>
      <c r="P540" s="193">
        <f t="shared" ref="P540" si="492">O540*(1+2%)</f>
        <v>1.14868566764928</v>
      </c>
      <c r="Q540" s="193">
        <f t="shared" ref="Q540" si="493">P540*(1+2%)</f>
        <v>1.1716593810022657</v>
      </c>
      <c r="R540" s="193">
        <f t="shared" ref="R540" si="494">Q540*(1+2%)</f>
        <v>1.1950925686223111</v>
      </c>
    </row>
    <row r="541" spans="1:90" hidden="1" x14ac:dyDescent="0.3"/>
    <row r="542" spans="1:90" s="177" customFormat="1" hidden="1" x14ac:dyDescent="0.3">
      <c r="A542" s="185"/>
      <c r="B542" s="185"/>
      <c r="C542" s="181"/>
      <c r="D542" s="181"/>
      <c r="E542" s="181"/>
      <c r="F542" s="181"/>
      <c r="G542" s="186">
        <f>G532</f>
        <v>41548</v>
      </c>
      <c r="H542" s="181"/>
      <c r="I542" s="186">
        <f t="shared" ref="I542:R542" si="495">I532</f>
        <v>2015</v>
      </c>
      <c r="J542" s="186">
        <f t="shared" si="495"/>
        <v>2016</v>
      </c>
      <c r="K542" s="186">
        <f t="shared" si="495"/>
        <v>2017</v>
      </c>
      <c r="L542" s="186">
        <f t="shared" si="495"/>
        <v>2018</v>
      </c>
      <c r="M542" s="186">
        <f t="shared" si="495"/>
        <v>2019</v>
      </c>
      <c r="N542" s="186">
        <f t="shared" si="495"/>
        <v>2020</v>
      </c>
      <c r="O542" s="186">
        <f t="shared" si="495"/>
        <v>2021</v>
      </c>
      <c r="P542" s="186">
        <f t="shared" si="495"/>
        <v>2022</v>
      </c>
      <c r="Q542" s="186">
        <f t="shared" si="495"/>
        <v>2023</v>
      </c>
      <c r="R542" s="186">
        <f t="shared" si="495"/>
        <v>2024</v>
      </c>
      <c r="S542" s="189"/>
      <c r="T542" s="180"/>
      <c r="U542" s="185"/>
      <c r="V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c r="AS542" s="185"/>
      <c r="AT542" s="185"/>
      <c r="AU542" s="185"/>
      <c r="AV542" s="185"/>
      <c r="AW542" s="185"/>
      <c r="AX542" s="185"/>
      <c r="AY542" s="185"/>
      <c r="AZ542" s="185"/>
      <c r="BA542" s="185"/>
      <c r="BB542" s="185"/>
      <c r="BC542" s="185"/>
      <c r="BD542" s="185"/>
      <c r="BE542" s="185"/>
      <c r="BF542" s="185"/>
      <c r="BG542" s="185"/>
      <c r="BH542" s="185"/>
      <c r="BI542" s="185"/>
      <c r="BJ542" s="185"/>
      <c r="BK542" s="185"/>
      <c r="BL542" s="185"/>
      <c r="BM542" s="185"/>
      <c r="BN542" s="185"/>
      <c r="BO542" s="185"/>
      <c r="BP542" s="185"/>
      <c r="BQ542" s="185"/>
      <c r="BR542" s="185"/>
      <c r="BS542" s="185"/>
      <c r="BT542" s="185"/>
      <c r="BU542" s="185"/>
      <c r="BV542" s="185"/>
      <c r="BW542" s="185"/>
      <c r="BX542" s="185"/>
      <c r="BY542" s="185"/>
      <c r="BZ542" s="185"/>
      <c r="CA542" s="185"/>
      <c r="CB542" s="185"/>
      <c r="CC542" s="185"/>
      <c r="CD542" s="185"/>
      <c r="CE542" s="185"/>
      <c r="CF542" s="185"/>
      <c r="CG542" s="185"/>
      <c r="CH542" s="185"/>
      <c r="CI542" s="185"/>
      <c r="CJ542" s="185"/>
      <c r="CK542" s="185"/>
      <c r="CL542" s="185"/>
    </row>
    <row r="543" spans="1:90" hidden="1" x14ac:dyDescent="0.3">
      <c r="D543" s="182" t="str">
        <f>D533</f>
        <v>Genormeerd aantal groepen</v>
      </c>
      <c r="G543" s="183">
        <v>8</v>
      </c>
      <c r="I543" s="183">
        <v>0</v>
      </c>
      <c r="J543" s="183">
        <v>0</v>
      </c>
      <c r="K543" s="183">
        <v>0</v>
      </c>
      <c r="L543" s="183">
        <v>0</v>
      </c>
      <c r="M543" s="183">
        <v>0</v>
      </c>
      <c r="N543" s="183">
        <v>0</v>
      </c>
      <c r="O543" s="183">
        <v>0</v>
      </c>
      <c r="P543" s="183">
        <v>0</v>
      </c>
      <c r="Q543" s="183">
        <v>0</v>
      </c>
      <c r="R543" s="183">
        <v>0</v>
      </c>
    </row>
    <row r="544" spans="1:90" hidden="1" x14ac:dyDescent="0.3">
      <c r="D544" s="182" t="str">
        <f t="shared" ref="D544:D550" si="496">D534</f>
        <v>Genormeerde ruimtebehoefte (m² bvo)</v>
      </c>
      <c r="G544" s="183">
        <f>LOOKUP(G543,'Resultaat per school'!$F$197:$F$246,'Resultaat per school'!$E$197:$E$246)</f>
        <v>1085</v>
      </c>
      <c r="I544" s="183">
        <f>LOOKUP(I543,'Resultaat per school'!$F$197:$F$246,'Resultaat per school'!$E$197:$E$246)</f>
        <v>0</v>
      </c>
      <c r="J544" s="183">
        <f>LOOKUP(J543,'Resultaat per school'!$F$197:$F$246,'Resultaat per school'!$E$197:$E$246)</f>
        <v>0</v>
      </c>
      <c r="K544" s="183">
        <f>LOOKUP(K543,'Resultaat per school'!$F$197:$F$246,'Resultaat per school'!$E$197:$E$246)</f>
        <v>0</v>
      </c>
      <c r="L544" s="183">
        <f>LOOKUP(L543,'Resultaat per school'!$F$197:$F$246,'Resultaat per school'!$E$197:$E$246)</f>
        <v>0</v>
      </c>
      <c r="M544" s="183">
        <f>LOOKUP(M543,'Resultaat per school'!$F$197:$F$246,'Resultaat per school'!$E$197:$E$246)</f>
        <v>0</v>
      </c>
      <c r="N544" s="183">
        <f>LOOKUP(N543,'Resultaat per school'!$F$197:$F$246,'Resultaat per school'!$E$197:$E$246)</f>
        <v>0</v>
      </c>
      <c r="O544" s="183">
        <f>LOOKUP(O543,'Resultaat per school'!$F$197:$F$246,'Resultaat per school'!$E$197:$E$246)</f>
        <v>0</v>
      </c>
      <c r="P544" s="183">
        <f>LOOKUP(P543,'Resultaat per school'!$F$197:$F$246,'Resultaat per school'!$E$197:$E$246)</f>
        <v>0</v>
      </c>
      <c r="Q544" s="183">
        <f>LOOKUP(Q543,'Resultaat per school'!$F$197:$F$246,'Resultaat per school'!$E$197:$E$246)</f>
        <v>0</v>
      </c>
      <c r="R544" s="183">
        <f>LOOKUP(R543,'Resultaat per school'!$F$197:$F$246,'Resultaat per school'!$E$197:$E$246)</f>
        <v>0</v>
      </c>
    </row>
    <row r="545" spans="1:90" s="177" customFormat="1" hidden="1" x14ac:dyDescent="0.3">
      <c r="A545" s="185"/>
      <c r="B545" s="185"/>
      <c r="C545" s="181"/>
      <c r="D545" s="181"/>
      <c r="E545" s="181"/>
      <c r="F545" s="181"/>
      <c r="G545" s="190">
        <v>2013</v>
      </c>
      <c r="H545" s="181"/>
      <c r="I545" s="190">
        <v>2015</v>
      </c>
      <c r="J545" s="190">
        <f>I545+1</f>
        <v>2016</v>
      </c>
      <c r="K545" s="190">
        <f t="shared" ref="K545" si="497">J545+1</f>
        <v>2017</v>
      </c>
      <c r="L545" s="190">
        <f t="shared" ref="L545" si="498">K545+1</f>
        <v>2018</v>
      </c>
      <c r="M545" s="190">
        <f t="shared" ref="M545" si="499">L545+1</f>
        <v>2019</v>
      </c>
      <c r="N545" s="190">
        <f t="shared" ref="N545" si="500">M545+1</f>
        <v>2020</v>
      </c>
      <c r="O545" s="190">
        <f t="shared" ref="O545" si="501">N545+1</f>
        <v>2021</v>
      </c>
      <c r="P545" s="190">
        <f t="shared" ref="P545" si="502">O545+1</f>
        <v>2022</v>
      </c>
      <c r="Q545" s="190">
        <f t="shared" ref="Q545" si="503">P545+1</f>
        <v>2023</v>
      </c>
      <c r="R545" s="190">
        <f t="shared" ref="R545" si="504">Q545+1</f>
        <v>2024</v>
      </c>
      <c r="S545" s="189" t="s">
        <v>143</v>
      </c>
      <c r="T545" s="180"/>
      <c r="U545" s="185"/>
      <c r="V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c r="AS545" s="185"/>
      <c r="AT545" s="185"/>
      <c r="AU545" s="185"/>
      <c r="AV545" s="185"/>
      <c r="AW545" s="185"/>
      <c r="AX545" s="185"/>
      <c r="AY545" s="185"/>
      <c r="AZ545" s="185"/>
      <c r="BA545" s="185"/>
      <c r="BB545" s="185"/>
      <c r="BC545" s="185"/>
      <c r="BD545" s="185"/>
      <c r="BE545" s="185"/>
      <c r="BF545" s="185"/>
      <c r="BG545" s="185"/>
      <c r="BH545" s="185"/>
      <c r="BI545" s="185"/>
      <c r="BJ545" s="185"/>
      <c r="BK545" s="185"/>
      <c r="BL545" s="185"/>
      <c r="BM545" s="185"/>
      <c r="BN545" s="185"/>
      <c r="BO545" s="185"/>
      <c r="BP545" s="185"/>
      <c r="BQ545" s="185"/>
      <c r="BR545" s="185"/>
      <c r="BS545" s="185"/>
      <c r="BT545" s="185"/>
      <c r="BU545" s="185"/>
      <c r="BV545" s="185"/>
      <c r="BW545" s="185"/>
      <c r="BX545" s="185"/>
      <c r="BY545" s="185"/>
      <c r="BZ545" s="185"/>
      <c r="CA545" s="185"/>
      <c r="CB545" s="185"/>
      <c r="CC545" s="185"/>
      <c r="CD545" s="185"/>
      <c r="CE545" s="185"/>
      <c r="CF545" s="185"/>
      <c r="CG545" s="185"/>
      <c r="CH545" s="185"/>
      <c r="CI545" s="185"/>
      <c r="CJ545" s="185"/>
      <c r="CK545" s="185"/>
      <c r="CL545" s="185"/>
    </row>
    <row r="546" spans="1:90" hidden="1" x14ac:dyDescent="0.3">
      <c r="D546" s="182" t="str">
        <f t="shared" si="496"/>
        <v>MI Vergoeding - binnenonderhoud (var)</v>
      </c>
      <c r="G546" s="191">
        <f>G544*'Resultaat per school'!$U$32</f>
        <v>15982.050000000001</v>
      </c>
      <c r="I546" s="191">
        <f>I544*'Resultaat per school'!$V$32</f>
        <v>0</v>
      </c>
      <c r="J546" s="191">
        <f>J544*'Resultaat per school'!$V$32*J550</f>
        <v>0</v>
      </c>
      <c r="K546" s="191">
        <f>K544*'Resultaat per school'!$V$32*K550</f>
        <v>0</v>
      </c>
      <c r="L546" s="191">
        <f>L544*'Resultaat per school'!$V$32*L550</f>
        <v>0</v>
      </c>
      <c r="M546" s="191">
        <f>M544*'Resultaat per school'!$V$32*M550</f>
        <v>0</v>
      </c>
      <c r="N546" s="191">
        <f>N544*'Resultaat per school'!$V$32*N550</f>
        <v>0</v>
      </c>
      <c r="O546" s="191">
        <f>O544*'Resultaat per school'!$V$32*O550</f>
        <v>0</v>
      </c>
      <c r="P546" s="191">
        <f>P544*'Resultaat per school'!$V$32*P550</f>
        <v>0</v>
      </c>
      <c r="Q546" s="191">
        <f>Q544*'Resultaat per school'!$V$32*Q550</f>
        <v>0</v>
      </c>
      <c r="R546" s="191">
        <f>R544*'Resultaat per school'!$V$32*R550</f>
        <v>0</v>
      </c>
      <c r="S546" s="221">
        <f>SUM(I546:R546)+SUM(I548:R548)</f>
        <v>0</v>
      </c>
      <c r="T546" s="180" t="str">
        <f t="shared" ref="T546:T606" si="505">C549</f>
        <v>School 14</v>
      </c>
    </row>
    <row r="547" spans="1:90" hidden="1" x14ac:dyDescent="0.3">
      <c r="D547" s="182" t="str">
        <f t="shared" si="496"/>
        <v>MI Vergoeding - buitenonderhoud (var)</v>
      </c>
      <c r="G547" s="191"/>
      <c r="I547" s="191">
        <f>I544*'Resultaat per school'!$V$37</f>
        <v>0</v>
      </c>
      <c r="J547" s="191">
        <f>J544*'Resultaat per school'!$V$37*J550</f>
        <v>0</v>
      </c>
      <c r="K547" s="191">
        <f>K544*'Resultaat per school'!$V$37*K550</f>
        <v>0</v>
      </c>
      <c r="L547" s="191">
        <f>L544*'Resultaat per school'!$V$37*L550</f>
        <v>0</v>
      </c>
      <c r="M547" s="191">
        <f>M544*'Resultaat per school'!$V$37*M550</f>
        <v>0</v>
      </c>
      <c r="N547" s="191">
        <f>N544*'Resultaat per school'!$V$37*N550</f>
        <v>0</v>
      </c>
      <c r="O547" s="191">
        <f>O544*'Resultaat per school'!$V$37*O550</f>
        <v>0</v>
      </c>
      <c r="P547" s="191">
        <f>P544*'Resultaat per school'!$V$37*P550</f>
        <v>0</v>
      </c>
      <c r="Q547" s="191">
        <f>Q544*'Resultaat per school'!$V$37*Q550</f>
        <v>0</v>
      </c>
      <c r="R547" s="191">
        <f>R544*'Resultaat per school'!$V$37*R550</f>
        <v>0</v>
      </c>
      <c r="U547" s="221">
        <f>SUM(I547:R547)</f>
        <v>0</v>
      </c>
      <c r="V547" s="180" t="s">
        <v>107</v>
      </c>
    </row>
    <row r="548" spans="1:90" hidden="1" x14ac:dyDescent="0.3">
      <c r="D548" s="182" t="str">
        <f t="shared" si="496"/>
        <v>MI Vergoeding - onderhoud vast</v>
      </c>
      <c r="G548" s="191">
        <v>1398.48</v>
      </c>
      <c r="H548" s="182">
        <v>0</v>
      </c>
      <c r="I548" s="191">
        <v>0</v>
      </c>
      <c r="J548" s="191">
        <v>0</v>
      </c>
      <c r="K548" s="191">
        <v>0</v>
      </c>
      <c r="L548" s="191">
        <v>0</v>
      </c>
      <c r="M548" s="191">
        <v>0</v>
      </c>
      <c r="N548" s="191">
        <v>0</v>
      </c>
      <c r="O548" s="191">
        <v>0</v>
      </c>
      <c r="P548" s="191">
        <v>0</v>
      </c>
      <c r="Q548" s="191">
        <v>0</v>
      </c>
      <c r="R548" s="191">
        <v>0</v>
      </c>
    </row>
    <row r="549" spans="1:90" hidden="1" x14ac:dyDescent="0.3">
      <c r="C549" s="181" t="str">
        <f>C139</f>
        <v>School 14</v>
      </c>
      <c r="D549" s="182" t="str">
        <f t="shared" si="496"/>
        <v>Totale MI - vergoeding onderhoud</v>
      </c>
      <c r="G549" s="192">
        <f>SUM(G546:G548)</f>
        <v>17380.530000000002</v>
      </c>
      <c r="I549" s="192">
        <f t="shared" ref="I549:R549" si="506">SUM(I546:I548)</f>
        <v>0</v>
      </c>
      <c r="J549" s="192">
        <f t="shared" si="506"/>
        <v>0</v>
      </c>
      <c r="K549" s="192">
        <f t="shared" si="506"/>
        <v>0</v>
      </c>
      <c r="L549" s="192">
        <f t="shared" si="506"/>
        <v>0</v>
      </c>
      <c r="M549" s="192">
        <f t="shared" si="506"/>
        <v>0</v>
      </c>
      <c r="N549" s="192">
        <f t="shared" si="506"/>
        <v>0</v>
      </c>
      <c r="O549" s="192">
        <f t="shared" si="506"/>
        <v>0</v>
      </c>
      <c r="P549" s="192">
        <f t="shared" si="506"/>
        <v>0</v>
      </c>
      <c r="Q549" s="192">
        <f t="shared" si="506"/>
        <v>0</v>
      </c>
      <c r="R549" s="192">
        <f t="shared" si="506"/>
        <v>0</v>
      </c>
    </row>
    <row r="550" spans="1:90" hidden="1" x14ac:dyDescent="0.3">
      <c r="D550" s="182" t="str">
        <f t="shared" si="496"/>
        <v>Uitgangspunt index (vanaf 2015): 2%</v>
      </c>
      <c r="J550" s="183">
        <f>1+2%</f>
        <v>1.02</v>
      </c>
      <c r="K550" s="193">
        <f>J550*(1+2%)</f>
        <v>1.0404</v>
      </c>
      <c r="L550" s="193">
        <f t="shared" ref="L550" si="507">K550*(1+2%)</f>
        <v>1.0612079999999999</v>
      </c>
      <c r="M550" s="193">
        <f t="shared" ref="M550" si="508">L550*(1+2%)</f>
        <v>1.08243216</v>
      </c>
      <c r="N550" s="193">
        <f t="shared" ref="N550" si="509">M550*(1+2%)</f>
        <v>1.1040808032</v>
      </c>
      <c r="O550" s="193">
        <f t="shared" ref="O550" si="510">N550*(1+2%)</f>
        <v>1.1261624192640001</v>
      </c>
      <c r="P550" s="193">
        <f t="shared" ref="P550" si="511">O550*(1+2%)</f>
        <v>1.14868566764928</v>
      </c>
      <c r="Q550" s="193">
        <f t="shared" ref="Q550" si="512">P550*(1+2%)</f>
        <v>1.1716593810022657</v>
      </c>
      <c r="R550" s="193">
        <f t="shared" ref="R550" si="513">Q550*(1+2%)</f>
        <v>1.1950925686223111</v>
      </c>
    </row>
    <row r="551" spans="1:90" hidden="1" x14ac:dyDescent="0.3"/>
    <row r="552" spans="1:90" s="177" customFormat="1" hidden="1" x14ac:dyDescent="0.3">
      <c r="A552" s="185"/>
      <c r="B552" s="185"/>
      <c r="C552" s="181"/>
      <c r="D552" s="181"/>
      <c r="E552" s="181"/>
      <c r="F552" s="181"/>
      <c r="G552" s="186">
        <f>G542</f>
        <v>41548</v>
      </c>
      <c r="H552" s="181"/>
      <c r="I552" s="186">
        <f t="shared" ref="I552:R552" si="514">I542</f>
        <v>2015</v>
      </c>
      <c r="J552" s="186">
        <f t="shared" si="514"/>
        <v>2016</v>
      </c>
      <c r="K552" s="186">
        <f t="shared" si="514"/>
        <v>2017</v>
      </c>
      <c r="L552" s="186">
        <f t="shared" si="514"/>
        <v>2018</v>
      </c>
      <c r="M552" s="186">
        <f t="shared" si="514"/>
        <v>2019</v>
      </c>
      <c r="N552" s="186">
        <f t="shared" si="514"/>
        <v>2020</v>
      </c>
      <c r="O552" s="186">
        <f t="shared" si="514"/>
        <v>2021</v>
      </c>
      <c r="P552" s="186">
        <f t="shared" si="514"/>
        <v>2022</v>
      </c>
      <c r="Q552" s="186">
        <f t="shared" si="514"/>
        <v>2023</v>
      </c>
      <c r="R552" s="186">
        <f t="shared" si="514"/>
        <v>2024</v>
      </c>
      <c r="S552" s="189"/>
      <c r="T552" s="180"/>
      <c r="U552" s="185"/>
      <c r="V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c r="AS552" s="185"/>
      <c r="AT552" s="185"/>
      <c r="AU552" s="185"/>
      <c r="AV552" s="185"/>
      <c r="AW552" s="185"/>
      <c r="AX552" s="185"/>
      <c r="AY552" s="185"/>
      <c r="AZ552" s="185"/>
      <c r="BA552" s="185"/>
      <c r="BB552" s="185"/>
      <c r="BC552" s="185"/>
      <c r="BD552" s="185"/>
      <c r="BE552" s="185"/>
      <c r="BF552" s="185"/>
      <c r="BG552" s="185"/>
      <c r="BH552" s="185"/>
      <c r="BI552" s="185"/>
      <c r="BJ552" s="185"/>
      <c r="BK552" s="185"/>
      <c r="BL552" s="185"/>
      <c r="BM552" s="185"/>
      <c r="BN552" s="185"/>
      <c r="BO552" s="185"/>
      <c r="BP552" s="185"/>
      <c r="BQ552" s="185"/>
      <c r="BR552" s="185"/>
      <c r="BS552" s="185"/>
      <c r="BT552" s="185"/>
      <c r="BU552" s="185"/>
      <c r="BV552" s="185"/>
      <c r="BW552" s="185"/>
      <c r="BX552" s="185"/>
      <c r="BY552" s="185"/>
      <c r="BZ552" s="185"/>
      <c r="CA552" s="185"/>
      <c r="CB552" s="185"/>
      <c r="CC552" s="185"/>
      <c r="CD552" s="185"/>
      <c r="CE552" s="185"/>
      <c r="CF552" s="185"/>
      <c r="CG552" s="185"/>
      <c r="CH552" s="185"/>
      <c r="CI552" s="185"/>
      <c r="CJ552" s="185"/>
      <c r="CK552" s="185"/>
      <c r="CL552" s="185"/>
    </row>
    <row r="553" spans="1:90" hidden="1" x14ac:dyDescent="0.3">
      <c r="D553" s="182" t="str">
        <f>D543</f>
        <v>Genormeerd aantal groepen</v>
      </c>
      <c r="G553" s="183">
        <v>8</v>
      </c>
      <c r="I553" s="183">
        <v>0</v>
      </c>
      <c r="J553" s="183">
        <v>0</v>
      </c>
      <c r="K553" s="183">
        <v>0</v>
      </c>
      <c r="L553" s="183">
        <v>0</v>
      </c>
      <c r="M553" s="183">
        <v>0</v>
      </c>
      <c r="N553" s="183">
        <v>0</v>
      </c>
      <c r="O553" s="183">
        <v>0</v>
      </c>
      <c r="P553" s="183">
        <v>0</v>
      </c>
      <c r="Q553" s="183">
        <v>0</v>
      </c>
      <c r="R553" s="183">
        <v>0</v>
      </c>
    </row>
    <row r="554" spans="1:90" hidden="1" x14ac:dyDescent="0.3">
      <c r="D554" s="182" t="str">
        <f t="shared" ref="D554:D560" si="515">D544</f>
        <v>Genormeerde ruimtebehoefte (m² bvo)</v>
      </c>
      <c r="G554" s="183">
        <f>LOOKUP(G553,'Resultaat per school'!$F$197:$F$246,'Resultaat per school'!$E$197:$E$246)</f>
        <v>1085</v>
      </c>
      <c r="I554" s="183">
        <f>LOOKUP(I553,'Resultaat per school'!$F$197:$F$246,'Resultaat per school'!$E$197:$E$246)</f>
        <v>0</v>
      </c>
      <c r="J554" s="183">
        <f>LOOKUP(J553,'Resultaat per school'!$F$197:$F$246,'Resultaat per school'!$E$197:$E$246)</f>
        <v>0</v>
      </c>
      <c r="K554" s="183">
        <f>LOOKUP(K553,'Resultaat per school'!$F$197:$F$246,'Resultaat per school'!$E$197:$E$246)</f>
        <v>0</v>
      </c>
      <c r="L554" s="183">
        <f>LOOKUP(L553,'Resultaat per school'!$F$197:$F$246,'Resultaat per school'!$E$197:$E$246)</f>
        <v>0</v>
      </c>
      <c r="M554" s="183">
        <f>LOOKUP(M553,'Resultaat per school'!$F$197:$F$246,'Resultaat per school'!$E$197:$E$246)</f>
        <v>0</v>
      </c>
      <c r="N554" s="183">
        <f>LOOKUP(N553,'Resultaat per school'!$F$197:$F$246,'Resultaat per school'!$E$197:$E$246)</f>
        <v>0</v>
      </c>
      <c r="O554" s="183">
        <f>LOOKUP(O553,'Resultaat per school'!$F$197:$F$246,'Resultaat per school'!$E$197:$E$246)</f>
        <v>0</v>
      </c>
      <c r="P554" s="183">
        <f>LOOKUP(P553,'Resultaat per school'!$F$197:$F$246,'Resultaat per school'!$E$197:$E$246)</f>
        <v>0</v>
      </c>
      <c r="Q554" s="183">
        <f>LOOKUP(Q553,'Resultaat per school'!$F$197:$F$246,'Resultaat per school'!$E$197:$E$246)</f>
        <v>0</v>
      </c>
      <c r="R554" s="183">
        <f>LOOKUP(R553,'Resultaat per school'!$F$197:$F$246,'Resultaat per school'!$E$197:$E$246)</f>
        <v>0</v>
      </c>
    </row>
    <row r="555" spans="1:90" s="177" customFormat="1" hidden="1" x14ac:dyDescent="0.3">
      <c r="A555" s="185"/>
      <c r="B555" s="185"/>
      <c r="C555" s="181"/>
      <c r="D555" s="181"/>
      <c r="E555" s="181"/>
      <c r="F555" s="181"/>
      <c r="G555" s="190">
        <v>2013</v>
      </c>
      <c r="H555" s="181"/>
      <c r="I555" s="190">
        <v>2015</v>
      </c>
      <c r="J555" s="190">
        <f>I555+1</f>
        <v>2016</v>
      </c>
      <c r="K555" s="190">
        <f t="shared" ref="K555" si="516">J555+1</f>
        <v>2017</v>
      </c>
      <c r="L555" s="190">
        <f t="shared" ref="L555" si="517">K555+1</f>
        <v>2018</v>
      </c>
      <c r="M555" s="190">
        <f t="shared" ref="M555" si="518">L555+1</f>
        <v>2019</v>
      </c>
      <c r="N555" s="190">
        <f t="shared" ref="N555" si="519">M555+1</f>
        <v>2020</v>
      </c>
      <c r="O555" s="190">
        <f t="shared" ref="O555" si="520">N555+1</f>
        <v>2021</v>
      </c>
      <c r="P555" s="190">
        <f t="shared" ref="P555" si="521">O555+1</f>
        <v>2022</v>
      </c>
      <c r="Q555" s="190">
        <f t="shared" ref="Q555" si="522">P555+1</f>
        <v>2023</v>
      </c>
      <c r="R555" s="190">
        <f t="shared" ref="R555" si="523">Q555+1</f>
        <v>2024</v>
      </c>
      <c r="S555" s="189" t="s">
        <v>143</v>
      </c>
      <c r="T555" s="180"/>
      <c r="U555" s="185"/>
      <c r="V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c r="AS555" s="185"/>
      <c r="AT555" s="185"/>
      <c r="AU555" s="185"/>
      <c r="AV555" s="185"/>
      <c r="AW555" s="185"/>
      <c r="AX555" s="185"/>
      <c r="AY555" s="185"/>
      <c r="AZ555" s="185"/>
      <c r="BA555" s="185"/>
      <c r="BB555" s="185"/>
      <c r="BC555" s="185"/>
      <c r="BD555" s="185"/>
      <c r="BE555" s="185"/>
      <c r="BF555" s="185"/>
      <c r="BG555" s="185"/>
      <c r="BH555" s="185"/>
      <c r="BI555" s="185"/>
      <c r="BJ555" s="185"/>
      <c r="BK555" s="185"/>
      <c r="BL555" s="185"/>
      <c r="BM555" s="185"/>
      <c r="BN555" s="185"/>
      <c r="BO555" s="185"/>
      <c r="BP555" s="185"/>
      <c r="BQ555" s="185"/>
      <c r="BR555" s="185"/>
      <c r="BS555" s="185"/>
      <c r="BT555" s="185"/>
      <c r="BU555" s="185"/>
      <c r="BV555" s="185"/>
      <c r="BW555" s="185"/>
      <c r="BX555" s="185"/>
      <c r="BY555" s="185"/>
      <c r="BZ555" s="185"/>
      <c r="CA555" s="185"/>
      <c r="CB555" s="185"/>
      <c r="CC555" s="185"/>
      <c r="CD555" s="185"/>
      <c r="CE555" s="185"/>
      <c r="CF555" s="185"/>
      <c r="CG555" s="185"/>
      <c r="CH555" s="185"/>
      <c r="CI555" s="185"/>
      <c r="CJ555" s="185"/>
      <c r="CK555" s="185"/>
      <c r="CL555" s="185"/>
    </row>
    <row r="556" spans="1:90" hidden="1" x14ac:dyDescent="0.3">
      <c r="D556" s="182" t="str">
        <f t="shared" si="515"/>
        <v>MI Vergoeding - binnenonderhoud (var)</v>
      </c>
      <c r="G556" s="191">
        <f>G554*'Resultaat per school'!$U$32</f>
        <v>15982.050000000001</v>
      </c>
      <c r="I556" s="191">
        <f>I554*'Resultaat per school'!$V$32</f>
        <v>0</v>
      </c>
      <c r="J556" s="191">
        <f>J554*'Resultaat per school'!$V$32*J560</f>
        <v>0</v>
      </c>
      <c r="K556" s="191">
        <f>K554*'Resultaat per school'!$V$32*K560</f>
        <v>0</v>
      </c>
      <c r="L556" s="191">
        <f>L554*'Resultaat per school'!$V$32*L560</f>
        <v>0</v>
      </c>
      <c r="M556" s="191">
        <f>M554*'Resultaat per school'!$V$32*M560</f>
        <v>0</v>
      </c>
      <c r="N556" s="191">
        <f>N554*'Resultaat per school'!$V$32*N560</f>
        <v>0</v>
      </c>
      <c r="O556" s="191">
        <f>O554*'Resultaat per school'!$V$32*O560</f>
        <v>0</v>
      </c>
      <c r="P556" s="191">
        <f>P554*'Resultaat per school'!$V$32*P560</f>
        <v>0</v>
      </c>
      <c r="Q556" s="191">
        <f>Q554*'Resultaat per school'!$V$32*Q560</f>
        <v>0</v>
      </c>
      <c r="R556" s="191">
        <f>R554*'Resultaat per school'!$V$32*R560</f>
        <v>0</v>
      </c>
      <c r="S556" s="221">
        <f>SUM(I556:R556)+SUM(I558:R558)</f>
        <v>0</v>
      </c>
      <c r="T556" s="180" t="str">
        <f t="shared" si="505"/>
        <v>School 15</v>
      </c>
    </row>
    <row r="557" spans="1:90" hidden="1" x14ac:dyDescent="0.3">
      <c r="D557" s="182" t="str">
        <f t="shared" si="515"/>
        <v>MI Vergoeding - buitenonderhoud (var)</v>
      </c>
      <c r="G557" s="191"/>
      <c r="I557" s="191">
        <f>I554*'Resultaat per school'!$V$37</f>
        <v>0</v>
      </c>
      <c r="J557" s="191">
        <f>J554*'Resultaat per school'!$V$37*J560</f>
        <v>0</v>
      </c>
      <c r="K557" s="191">
        <f>K554*'Resultaat per school'!$V$37*K560</f>
        <v>0</v>
      </c>
      <c r="L557" s="191">
        <f>L554*'Resultaat per school'!$V$37*L560</f>
        <v>0</v>
      </c>
      <c r="M557" s="191">
        <f>M554*'Resultaat per school'!$V$37*M560</f>
        <v>0</v>
      </c>
      <c r="N557" s="191">
        <f>N554*'Resultaat per school'!$V$37*N560</f>
        <v>0</v>
      </c>
      <c r="O557" s="191">
        <f>O554*'Resultaat per school'!$V$37*O560</f>
        <v>0</v>
      </c>
      <c r="P557" s="191">
        <f>P554*'Resultaat per school'!$V$37*P560</f>
        <v>0</v>
      </c>
      <c r="Q557" s="191">
        <f>Q554*'Resultaat per school'!$V$37*Q560</f>
        <v>0</v>
      </c>
      <c r="R557" s="191">
        <f>R554*'Resultaat per school'!$V$37*R560</f>
        <v>0</v>
      </c>
      <c r="U557" s="221">
        <f>SUM(I557:R557)</f>
        <v>0</v>
      </c>
      <c r="V557" s="180" t="s">
        <v>108</v>
      </c>
    </row>
    <row r="558" spans="1:90" hidden="1" x14ac:dyDescent="0.3">
      <c r="D558" s="182" t="str">
        <f t="shared" si="515"/>
        <v>MI Vergoeding - onderhoud vast</v>
      </c>
      <c r="G558" s="191">
        <v>1398.48</v>
      </c>
      <c r="H558" s="182">
        <v>0</v>
      </c>
      <c r="I558" s="191">
        <v>0</v>
      </c>
      <c r="J558" s="191">
        <v>0</v>
      </c>
      <c r="K558" s="191">
        <v>0</v>
      </c>
      <c r="L558" s="191">
        <v>0</v>
      </c>
      <c r="M558" s="191">
        <v>0</v>
      </c>
      <c r="N558" s="191">
        <v>0</v>
      </c>
      <c r="O558" s="191">
        <v>0</v>
      </c>
      <c r="P558" s="191">
        <v>0</v>
      </c>
      <c r="Q558" s="191">
        <v>0</v>
      </c>
      <c r="R558" s="191">
        <v>0</v>
      </c>
    </row>
    <row r="559" spans="1:90" hidden="1" x14ac:dyDescent="0.3">
      <c r="C559" s="181" t="str">
        <f>C149</f>
        <v>School 15</v>
      </c>
      <c r="D559" s="182" t="str">
        <f t="shared" si="515"/>
        <v>Totale MI - vergoeding onderhoud</v>
      </c>
      <c r="G559" s="192">
        <f>SUM(G556:G558)</f>
        <v>17380.530000000002</v>
      </c>
      <c r="I559" s="192">
        <f t="shared" ref="I559:R559" si="524">SUM(I556:I558)</f>
        <v>0</v>
      </c>
      <c r="J559" s="192">
        <f t="shared" si="524"/>
        <v>0</v>
      </c>
      <c r="K559" s="192">
        <f t="shared" si="524"/>
        <v>0</v>
      </c>
      <c r="L559" s="192">
        <f t="shared" si="524"/>
        <v>0</v>
      </c>
      <c r="M559" s="192">
        <f t="shared" si="524"/>
        <v>0</v>
      </c>
      <c r="N559" s="192">
        <f t="shared" si="524"/>
        <v>0</v>
      </c>
      <c r="O559" s="192">
        <f t="shared" si="524"/>
        <v>0</v>
      </c>
      <c r="P559" s="192">
        <f t="shared" si="524"/>
        <v>0</v>
      </c>
      <c r="Q559" s="192">
        <f t="shared" si="524"/>
        <v>0</v>
      </c>
      <c r="R559" s="192">
        <f t="shared" si="524"/>
        <v>0</v>
      </c>
    </row>
    <row r="560" spans="1:90" hidden="1" x14ac:dyDescent="0.3">
      <c r="D560" s="182" t="str">
        <f t="shared" si="515"/>
        <v>Uitgangspunt index (vanaf 2015): 2%</v>
      </c>
      <c r="J560" s="183">
        <f>1+2%</f>
        <v>1.02</v>
      </c>
      <c r="K560" s="193">
        <f>J560*(1+2%)</f>
        <v>1.0404</v>
      </c>
      <c r="L560" s="193">
        <f t="shared" ref="L560" si="525">K560*(1+2%)</f>
        <v>1.0612079999999999</v>
      </c>
      <c r="M560" s="193">
        <f t="shared" ref="M560" si="526">L560*(1+2%)</f>
        <v>1.08243216</v>
      </c>
      <c r="N560" s="193">
        <f t="shared" ref="N560" si="527">M560*(1+2%)</f>
        <v>1.1040808032</v>
      </c>
      <c r="O560" s="193">
        <f t="shared" ref="O560" si="528">N560*(1+2%)</f>
        <v>1.1261624192640001</v>
      </c>
      <c r="P560" s="193">
        <f t="shared" ref="P560" si="529">O560*(1+2%)</f>
        <v>1.14868566764928</v>
      </c>
      <c r="Q560" s="193">
        <f t="shared" ref="Q560" si="530">P560*(1+2%)</f>
        <v>1.1716593810022657</v>
      </c>
      <c r="R560" s="193">
        <f t="shared" ref="R560" si="531">Q560*(1+2%)</f>
        <v>1.1950925686223111</v>
      </c>
    </row>
    <row r="561" spans="1:90" hidden="1" x14ac:dyDescent="0.3"/>
    <row r="562" spans="1:90" s="177" customFormat="1" hidden="1" x14ac:dyDescent="0.3">
      <c r="A562" s="185"/>
      <c r="B562" s="185"/>
      <c r="C562" s="181"/>
      <c r="D562" s="181"/>
      <c r="E562" s="181"/>
      <c r="F562" s="181"/>
      <c r="G562" s="186">
        <f>G552</f>
        <v>41548</v>
      </c>
      <c r="H562" s="181"/>
      <c r="I562" s="186">
        <f t="shared" ref="I562:R562" si="532">I552</f>
        <v>2015</v>
      </c>
      <c r="J562" s="186">
        <f t="shared" si="532"/>
        <v>2016</v>
      </c>
      <c r="K562" s="186">
        <f t="shared" si="532"/>
        <v>2017</v>
      </c>
      <c r="L562" s="186">
        <f t="shared" si="532"/>
        <v>2018</v>
      </c>
      <c r="M562" s="186">
        <f t="shared" si="532"/>
        <v>2019</v>
      </c>
      <c r="N562" s="186">
        <f t="shared" si="532"/>
        <v>2020</v>
      </c>
      <c r="O562" s="186">
        <f t="shared" si="532"/>
        <v>2021</v>
      </c>
      <c r="P562" s="186">
        <f t="shared" si="532"/>
        <v>2022</v>
      </c>
      <c r="Q562" s="186">
        <f t="shared" si="532"/>
        <v>2023</v>
      </c>
      <c r="R562" s="186">
        <f t="shared" si="532"/>
        <v>2024</v>
      </c>
      <c r="S562" s="189"/>
      <c r="T562" s="180"/>
      <c r="U562" s="185"/>
      <c r="V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c r="AS562" s="185"/>
      <c r="AT562" s="185"/>
      <c r="AU562" s="185"/>
      <c r="AV562" s="185"/>
      <c r="AW562" s="185"/>
      <c r="AX562" s="185"/>
      <c r="AY562" s="185"/>
      <c r="AZ562" s="185"/>
      <c r="BA562" s="185"/>
      <c r="BB562" s="185"/>
      <c r="BC562" s="185"/>
      <c r="BD562" s="185"/>
      <c r="BE562" s="185"/>
      <c r="BF562" s="185"/>
      <c r="BG562" s="185"/>
      <c r="BH562" s="185"/>
      <c r="BI562" s="185"/>
      <c r="BJ562" s="185"/>
      <c r="BK562" s="185"/>
      <c r="BL562" s="185"/>
      <c r="BM562" s="185"/>
      <c r="BN562" s="185"/>
      <c r="BO562" s="185"/>
      <c r="BP562" s="185"/>
      <c r="BQ562" s="185"/>
      <c r="BR562" s="185"/>
      <c r="BS562" s="185"/>
      <c r="BT562" s="185"/>
      <c r="BU562" s="185"/>
      <c r="BV562" s="185"/>
      <c r="BW562" s="185"/>
      <c r="BX562" s="185"/>
      <c r="BY562" s="185"/>
      <c r="BZ562" s="185"/>
      <c r="CA562" s="185"/>
      <c r="CB562" s="185"/>
      <c r="CC562" s="185"/>
      <c r="CD562" s="185"/>
      <c r="CE562" s="185"/>
      <c r="CF562" s="185"/>
      <c r="CG562" s="185"/>
      <c r="CH562" s="185"/>
      <c r="CI562" s="185"/>
      <c r="CJ562" s="185"/>
      <c r="CK562" s="185"/>
      <c r="CL562" s="185"/>
    </row>
    <row r="563" spans="1:90" hidden="1" x14ac:dyDescent="0.3">
      <c r="D563" s="182" t="str">
        <f>D553</f>
        <v>Genormeerd aantal groepen</v>
      </c>
      <c r="G563" s="183">
        <v>8</v>
      </c>
      <c r="I563" s="183">
        <v>0</v>
      </c>
      <c r="J563" s="183">
        <v>0</v>
      </c>
      <c r="K563" s="183">
        <v>0</v>
      </c>
      <c r="L563" s="183">
        <v>0</v>
      </c>
      <c r="M563" s="183">
        <v>0</v>
      </c>
      <c r="N563" s="183">
        <v>0</v>
      </c>
      <c r="O563" s="183">
        <v>0</v>
      </c>
      <c r="P563" s="183">
        <v>0</v>
      </c>
      <c r="Q563" s="183">
        <v>0</v>
      </c>
      <c r="R563" s="183">
        <v>0</v>
      </c>
    </row>
    <row r="564" spans="1:90" hidden="1" x14ac:dyDescent="0.3">
      <c r="D564" s="182" t="str">
        <f t="shared" ref="D564:D570" si="533">D554</f>
        <v>Genormeerde ruimtebehoefte (m² bvo)</v>
      </c>
      <c r="G564" s="183">
        <f>LOOKUP(G563,'Resultaat per school'!$F$197:$F$246,'Resultaat per school'!$E$197:$E$246)</f>
        <v>1085</v>
      </c>
      <c r="I564" s="183">
        <f>LOOKUP(I563,'Resultaat per school'!$F$197:$F$246,'Resultaat per school'!$E$197:$E$246)</f>
        <v>0</v>
      </c>
      <c r="J564" s="183">
        <f>LOOKUP(J563,'Resultaat per school'!$F$197:$F$246,'Resultaat per school'!$E$197:$E$246)</f>
        <v>0</v>
      </c>
      <c r="K564" s="183">
        <f>LOOKUP(K563,'Resultaat per school'!$F$197:$F$246,'Resultaat per school'!$E$197:$E$246)</f>
        <v>0</v>
      </c>
      <c r="L564" s="183">
        <f>LOOKUP(L563,'Resultaat per school'!$F$197:$F$246,'Resultaat per school'!$E$197:$E$246)</f>
        <v>0</v>
      </c>
      <c r="M564" s="183">
        <f>LOOKUP(M563,'Resultaat per school'!$F$197:$F$246,'Resultaat per school'!$E$197:$E$246)</f>
        <v>0</v>
      </c>
      <c r="N564" s="183">
        <f>LOOKUP(N563,'Resultaat per school'!$F$197:$F$246,'Resultaat per school'!$E$197:$E$246)</f>
        <v>0</v>
      </c>
      <c r="O564" s="183">
        <f>LOOKUP(O563,'Resultaat per school'!$F$197:$F$246,'Resultaat per school'!$E$197:$E$246)</f>
        <v>0</v>
      </c>
      <c r="P564" s="183">
        <f>LOOKUP(P563,'Resultaat per school'!$F$197:$F$246,'Resultaat per school'!$E$197:$E$246)</f>
        <v>0</v>
      </c>
      <c r="Q564" s="183">
        <f>LOOKUP(Q563,'Resultaat per school'!$F$197:$F$246,'Resultaat per school'!$E$197:$E$246)</f>
        <v>0</v>
      </c>
      <c r="R564" s="183">
        <f>LOOKUP(R563,'Resultaat per school'!$F$197:$F$246,'Resultaat per school'!$E$197:$E$246)</f>
        <v>0</v>
      </c>
    </row>
    <row r="565" spans="1:90" s="177" customFormat="1" hidden="1" x14ac:dyDescent="0.3">
      <c r="A565" s="185"/>
      <c r="B565" s="185"/>
      <c r="C565" s="181"/>
      <c r="D565" s="181"/>
      <c r="E565" s="181"/>
      <c r="F565" s="181"/>
      <c r="G565" s="190">
        <v>2013</v>
      </c>
      <c r="H565" s="181"/>
      <c r="I565" s="190">
        <v>2015</v>
      </c>
      <c r="J565" s="190">
        <f>I565+1</f>
        <v>2016</v>
      </c>
      <c r="K565" s="190">
        <f t="shared" ref="K565" si="534">J565+1</f>
        <v>2017</v>
      </c>
      <c r="L565" s="190">
        <f t="shared" ref="L565" si="535">K565+1</f>
        <v>2018</v>
      </c>
      <c r="M565" s="190">
        <f t="shared" ref="M565" si="536">L565+1</f>
        <v>2019</v>
      </c>
      <c r="N565" s="190">
        <f t="shared" ref="N565" si="537">M565+1</f>
        <v>2020</v>
      </c>
      <c r="O565" s="190">
        <f t="shared" ref="O565" si="538">N565+1</f>
        <v>2021</v>
      </c>
      <c r="P565" s="190">
        <f t="shared" ref="P565" si="539">O565+1</f>
        <v>2022</v>
      </c>
      <c r="Q565" s="190">
        <f t="shared" ref="Q565" si="540">P565+1</f>
        <v>2023</v>
      </c>
      <c r="R565" s="190">
        <f t="shared" ref="R565" si="541">Q565+1</f>
        <v>2024</v>
      </c>
      <c r="S565" s="189" t="s">
        <v>143</v>
      </c>
      <c r="T565" s="180"/>
      <c r="U565" s="185"/>
      <c r="V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c r="AS565" s="185"/>
      <c r="AT565" s="185"/>
      <c r="AU565" s="185"/>
      <c r="AV565" s="185"/>
      <c r="AW565" s="185"/>
      <c r="AX565" s="185"/>
      <c r="AY565" s="185"/>
      <c r="AZ565" s="185"/>
      <c r="BA565" s="185"/>
      <c r="BB565" s="185"/>
      <c r="BC565" s="185"/>
      <c r="BD565" s="185"/>
      <c r="BE565" s="185"/>
      <c r="BF565" s="185"/>
      <c r="BG565" s="185"/>
      <c r="BH565" s="185"/>
      <c r="BI565" s="185"/>
      <c r="BJ565" s="185"/>
      <c r="BK565" s="185"/>
      <c r="BL565" s="185"/>
      <c r="BM565" s="185"/>
      <c r="BN565" s="185"/>
      <c r="BO565" s="185"/>
      <c r="BP565" s="185"/>
      <c r="BQ565" s="185"/>
      <c r="BR565" s="185"/>
      <c r="BS565" s="185"/>
      <c r="BT565" s="185"/>
      <c r="BU565" s="185"/>
      <c r="BV565" s="185"/>
      <c r="BW565" s="185"/>
      <c r="BX565" s="185"/>
      <c r="BY565" s="185"/>
      <c r="BZ565" s="185"/>
      <c r="CA565" s="185"/>
      <c r="CB565" s="185"/>
      <c r="CC565" s="185"/>
      <c r="CD565" s="185"/>
      <c r="CE565" s="185"/>
      <c r="CF565" s="185"/>
      <c r="CG565" s="185"/>
      <c r="CH565" s="185"/>
      <c r="CI565" s="185"/>
      <c r="CJ565" s="185"/>
      <c r="CK565" s="185"/>
      <c r="CL565" s="185"/>
    </row>
    <row r="566" spans="1:90" hidden="1" x14ac:dyDescent="0.3">
      <c r="D566" s="182" t="str">
        <f t="shared" si="533"/>
        <v>MI Vergoeding - binnenonderhoud (var)</v>
      </c>
      <c r="G566" s="191">
        <f>G564*'Resultaat per school'!$U$32</f>
        <v>15982.050000000001</v>
      </c>
      <c r="I566" s="191">
        <f>I564*'Resultaat per school'!$V$32</f>
        <v>0</v>
      </c>
      <c r="J566" s="191">
        <f>J564*'Resultaat per school'!$V$32*J570</f>
        <v>0</v>
      </c>
      <c r="K566" s="191">
        <f>K564*'Resultaat per school'!$V$32*K570</f>
        <v>0</v>
      </c>
      <c r="L566" s="191">
        <f>L564*'Resultaat per school'!$V$32*L570</f>
        <v>0</v>
      </c>
      <c r="M566" s="191">
        <f>M564*'Resultaat per school'!$V$32*M570</f>
        <v>0</v>
      </c>
      <c r="N566" s="191">
        <f>N564*'Resultaat per school'!$V$32*N570</f>
        <v>0</v>
      </c>
      <c r="O566" s="191">
        <f>O564*'Resultaat per school'!$V$32*O570</f>
        <v>0</v>
      </c>
      <c r="P566" s="191">
        <f>P564*'Resultaat per school'!$V$32*P570</f>
        <v>0</v>
      </c>
      <c r="Q566" s="191">
        <f>Q564*'Resultaat per school'!$V$32*Q570</f>
        <v>0</v>
      </c>
      <c r="R566" s="191">
        <f>R564*'Resultaat per school'!$V$32*R570</f>
        <v>0</v>
      </c>
      <c r="S566" s="221">
        <f>SUM(I566:R566)+SUM(I568:R568)</f>
        <v>0</v>
      </c>
      <c r="T566" s="180" t="str">
        <f t="shared" si="505"/>
        <v>School 16</v>
      </c>
    </row>
    <row r="567" spans="1:90" hidden="1" x14ac:dyDescent="0.3">
      <c r="D567" s="182" t="str">
        <f t="shared" si="533"/>
        <v>MI Vergoeding - buitenonderhoud (var)</v>
      </c>
      <c r="G567" s="191"/>
      <c r="I567" s="191">
        <f>I564*'Resultaat per school'!$V$37</f>
        <v>0</v>
      </c>
      <c r="J567" s="191">
        <f>J564*'Resultaat per school'!$V$37*J570</f>
        <v>0</v>
      </c>
      <c r="K567" s="191">
        <f>K564*'Resultaat per school'!$V$37*K570</f>
        <v>0</v>
      </c>
      <c r="L567" s="191">
        <f>L564*'Resultaat per school'!$V$37*L570</f>
        <v>0</v>
      </c>
      <c r="M567" s="191">
        <f>M564*'Resultaat per school'!$V$37*M570</f>
        <v>0</v>
      </c>
      <c r="N567" s="191">
        <f>N564*'Resultaat per school'!$V$37*N570</f>
        <v>0</v>
      </c>
      <c r="O567" s="191">
        <f>O564*'Resultaat per school'!$V$37*O570</f>
        <v>0</v>
      </c>
      <c r="P567" s="191">
        <f>P564*'Resultaat per school'!$V$37*P570</f>
        <v>0</v>
      </c>
      <c r="Q567" s="191">
        <f>Q564*'Resultaat per school'!$V$37*Q570</f>
        <v>0</v>
      </c>
      <c r="R567" s="191">
        <f>R564*'Resultaat per school'!$V$37*R570</f>
        <v>0</v>
      </c>
      <c r="U567" s="221">
        <f>SUM(I567:R567)</f>
        <v>0</v>
      </c>
      <c r="V567" s="180" t="s">
        <v>109</v>
      </c>
    </row>
    <row r="568" spans="1:90" hidden="1" x14ac:dyDescent="0.3">
      <c r="D568" s="182" t="str">
        <f t="shared" si="533"/>
        <v>MI Vergoeding - onderhoud vast</v>
      </c>
      <c r="G568" s="191">
        <v>1398.48</v>
      </c>
      <c r="H568" s="182">
        <v>0</v>
      </c>
      <c r="I568" s="191">
        <v>0</v>
      </c>
      <c r="J568" s="191">
        <v>0</v>
      </c>
      <c r="K568" s="191">
        <v>0</v>
      </c>
      <c r="L568" s="191">
        <v>0</v>
      </c>
      <c r="M568" s="191">
        <v>0</v>
      </c>
      <c r="N568" s="191">
        <v>0</v>
      </c>
      <c r="O568" s="191">
        <v>0</v>
      </c>
      <c r="P568" s="191">
        <v>0</v>
      </c>
      <c r="Q568" s="191">
        <v>0</v>
      </c>
      <c r="R568" s="191">
        <v>0</v>
      </c>
    </row>
    <row r="569" spans="1:90" hidden="1" x14ac:dyDescent="0.3">
      <c r="C569" s="181" t="str">
        <f>C159</f>
        <v>School 16</v>
      </c>
      <c r="D569" s="182" t="str">
        <f t="shared" si="533"/>
        <v>Totale MI - vergoeding onderhoud</v>
      </c>
      <c r="G569" s="192">
        <f>SUM(G566:G568)</f>
        <v>17380.530000000002</v>
      </c>
      <c r="I569" s="192">
        <f t="shared" ref="I569:R569" si="542">SUM(I566:I568)</f>
        <v>0</v>
      </c>
      <c r="J569" s="192">
        <f t="shared" si="542"/>
        <v>0</v>
      </c>
      <c r="K569" s="192">
        <f t="shared" si="542"/>
        <v>0</v>
      </c>
      <c r="L569" s="192">
        <f t="shared" si="542"/>
        <v>0</v>
      </c>
      <c r="M569" s="192">
        <f t="shared" si="542"/>
        <v>0</v>
      </c>
      <c r="N569" s="192">
        <f t="shared" si="542"/>
        <v>0</v>
      </c>
      <c r="O569" s="192">
        <f t="shared" si="542"/>
        <v>0</v>
      </c>
      <c r="P569" s="192">
        <f t="shared" si="542"/>
        <v>0</v>
      </c>
      <c r="Q569" s="192">
        <f t="shared" si="542"/>
        <v>0</v>
      </c>
      <c r="R569" s="192">
        <f t="shared" si="542"/>
        <v>0</v>
      </c>
    </row>
    <row r="570" spans="1:90" hidden="1" x14ac:dyDescent="0.3">
      <c r="D570" s="182" t="str">
        <f t="shared" si="533"/>
        <v>Uitgangspunt index (vanaf 2015): 2%</v>
      </c>
      <c r="J570" s="183">
        <f>1+2%</f>
        <v>1.02</v>
      </c>
      <c r="K570" s="193">
        <f>J570*(1+2%)</f>
        <v>1.0404</v>
      </c>
      <c r="L570" s="193">
        <f t="shared" ref="L570" si="543">K570*(1+2%)</f>
        <v>1.0612079999999999</v>
      </c>
      <c r="M570" s="193">
        <f t="shared" ref="M570" si="544">L570*(1+2%)</f>
        <v>1.08243216</v>
      </c>
      <c r="N570" s="193">
        <f t="shared" ref="N570" si="545">M570*(1+2%)</f>
        <v>1.1040808032</v>
      </c>
      <c r="O570" s="193">
        <f t="shared" ref="O570" si="546">N570*(1+2%)</f>
        <v>1.1261624192640001</v>
      </c>
      <c r="P570" s="193">
        <f t="shared" ref="P570" si="547">O570*(1+2%)</f>
        <v>1.14868566764928</v>
      </c>
      <c r="Q570" s="193">
        <f t="shared" ref="Q570" si="548">P570*(1+2%)</f>
        <v>1.1716593810022657</v>
      </c>
      <c r="R570" s="193">
        <f t="shared" ref="R570" si="549">Q570*(1+2%)</f>
        <v>1.1950925686223111</v>
      </c>
    </row>
    <row r="571" spans="1:90" hidden="1" x14ac:dyDescent="0.3"/>
    <row r="572" spans="1:90" s="177" customFormat="1" hidden="1" x14ac:dyDescent="0.3">
      <c r="A572" s="185"/>
      <c r="B572" s="185"/>
      <c r="C572" s="181"/>
      <c r="D572" s="181"/>
      <c r="E572" s="181"/>
      <c r="F572" s="181"/>
      <c r="G572" s="186">
        <f>G562</f>
        <v>41548</v>
      </c>
      <c r="H572" s="181"/>
      <c r="I572" s="186">
        <f t="shared" ref="I572:R572" si="550">I562</f>
        <v>2015</v>
      </c>
      <c r="J572" s="186">
        <f t="shared" si="550"/>
        <v>2016</v>
      </c>
      <c r="K572" s="186">
        <f t="shared" si="550"/>
        <v>2017</v>
      </c>
      <c r="L572" s="186">
        <f t="shared" si="550"/>
        <v>2018</v>
      </c>
      <c r="M572" s="186">
        <f t="shared" si="550"/>
        <v>2019</v>
      </c>
      <c r="N572" s="186">
        <f t="shared" si="550"/>
        <v>2020</v>
      </c>
      <c r="O572" s="186">
        <f t="shared" si="550"/>
        <v>2021</v>
      </c>
      <c r="P572" s="186">
        <f t="shared" si="550"/>
        <v>2022</v>
      </c>
      <c r="Q572" s="186">
        <f t="shared" si="550"/>
        <v>2023</v>
      </c>
      <c r="R572" s="186">
        <f t="shared" si="550"/>
        <v>2024</v>
      </c>
      <c r="S572" s="189"/>
      <c r="T572" s="180"/>
      <c r="U572" s="185"/>
      <c r="V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c r="AS572" s="185"/>
      <c r="AT572" s="185"/>
      <c r="AU572" s="185"/>
      <c r="AV572" s="185"/>
      <c r="AW572" s="185"/>
      <c r="AX572" s="185"/>
      <c r="AY572" s="185"/>
      <c r="AZ572" s="185"/>
      <c r="BA572" s="185"/>
      <c r="BB572" s="185"/>
      <c r="BC572" s="185"/>
      <c r="BD572" s="185"/>
      <c r="BE572" s="185"/>
      <c r="BF572" s="185"/>
      <c r="BG572" s="185"/>
      <c r="BH572" s="185"/>
      <c r="BI572" s="185"/>
      <c r="BJ572" s="185"/>
      <c r="BK572" s="185"/>
      <c r="BL572" s="185"/>
      <c r="BM572" s="185"/>
      <c r="BN572" s="185"/>
      <c r="BO572" s="185"/>
      <c r="BP572" s="185"/>
      <c r="BQ572" s="185"/>
      <c r="BR572" s="185"/>
      <c r="BS572" s="185"/>
      <c r="BT572" s="185"/>
      <c r="BU572" s="185"/>
      <c r="BV572" s="185"/>
      <c r="BW572" s="185"/>
      <c r="BX572" s="185"/>
      <c r="BY572" s="185"/>
      <c r="BZ572" s="185"/>
      <c r="CA572" s="185"/>
      <c r="CB572" s="185"/>
      <c r="CC572" s="185"/>
      <c r="CD572" s="185"/>
      <c r="CE572" s="185"/>
      <c r="CF572" s="185"/>
      <c r="CG572" s="185"/>
      <c r="CH572" s="185"/>
      <c r="CI572" s="185"/>
      <c r="CJ572" s="185"/>
      <c r="CK572" s="185"/>
      <c r="CL572" s="185"/>
    </row>
    <row r="573" spans="1:90" hidden="1" x14ac:dyDescent="0.3">
      <c r="D573" s="182" t="str">
        <f>D563</f>
        <v>Genormeerd aantal groepen</v>
      </c>
      <c r="G573" s="183">
        <v>8</v>
      </c>
      <c r="I573" s="183">
        <v>0</v>
      </c>
      <c r="J573" s="183">
        <v>0</v>
      </c>
      <c r="K573" s="183">
        <v>0</v>
      </c>
      <c r="L573" s="183">
        <v>0</v>
      </c>
      <c r="M573" s="183">
        <v>0</v>
      </c>
      <c r="N573" s="183">
        <v>0</v>
      </c>
      <c r="O573" s="183">
        <v>0</v>
      </c>
      <c r="P573" s="183">
        <v>0</v>
      </c>
      <c r="Q573" s="183">
        <v>0</v>
      </c>
      <c r="R573" s="183">
        <v>0</v>
      </c>
    </row>
    <row r="574" spans="1:90" hidden="1" x14ac:dyDescent="0.3">
      <c r="D574" s="182" t="str">
        <f t="shared" ref="D574:D580" si="551">D564</f>
        <v>Genormeerde ruimtebehoefte (m² bvo)</v>
      </c>
      <c r="G574" s="183">
        <f>LOOKUP(G573,'Resultaat per school'!$F$197:$F$246,'Resultaat per school'!$E$197:$E$246)</f>
        <v>1085</v>
      </c>
      <c r="I574" s="183">
        <f>LOOKUP(I573,'Resultaat per school'!$F$197:$F$246,'Resultaat per school'!$E$197:$E$246)</f>
        <v>0</v>
      </c>
      <c r="J574" s="183">
        <f>LOOKUP(J573,'Resultaat per school'!$F$197:$F$246,'Resultaat per school'!$E$197:$E$246)</f>
        <v>0</v>
      </c>
      <c r="K574" s="183">
        <f>LOOKUP(K573,'Resultaat per school'!$F$197:$F$246,'Resultaat per school'!$E$197:$E$246)</f>
        <v>0</v>
      </c>
      <c r="L574" s="183">
        <f>LOOKUP(L573,'Resultaat per school'!$F$197:$F$246,'Resultaat per school'!$E$197:$E$246)</f>
        <v>0</v>
      </c>
      <c r="M574" s="183">
        <f>LOOKUP(M573,'Resultaat per school'!$F$197:$F$246,'Resultaat per school'!$E$197:$E$246)</f>
        <v>0</v>
      </c>
      <c r="N574" s="183">
        <f>LOOKUP(N573,'Resultaat per school'!$F$197:$F$246,'Resultaat per school'!$E$197:$E$246)</f>
        <v>0</v>
      </c>
      <c r="O574" s="183">
        <f>LOOKUP(O573,'Resultaat per school'!$F$197:$F$246,'Resultaat per school'!$E$197:$E$246)</f>
        <v>0</v>
      </c>
      <c r="P574" s="183">
        <f>LOOKUP(P573,'Resultaat per school'!$F$197:$F$246,'Resultaat per school'!$E$197:$E$246)</f>
        <v>0</v>
      </c>
      <c r="Q574" s="183">
        <f>LOOKUP(Q573,'Resultaat per school'!$F$197:$F$246,'Resultaat per school'!$E$197:$E$246)</f>
        <v>0</v>
      </c>
      <c r="R574" s="183">
        <f>LOOKUP(R573,'Resultaat per school'!$F$197:$F$246,'Resultaat per school'!$E$197:$E$246)</f>
        <v>0</v>
      </c>
    </row>
    <row r="575" spans="1:90" s="177" customFormat="1" hidden="1" x14ac:dyDescent="0.3">
      <c r="A575" s="185"/>
      <c r="B575" s="185"/>
      <c r="C575" s="181"/>
      <c r="D575" s="181"/>
      <c r="E575" s="181"/>
      <c r="F575" s="181"/>
      <c r="G575" s="190">
        <v>2013</v>
      </c>
      <c r="H575" s="181"/>
      <c r="I575" s="190">
        <v>2015</v>
      </c>
      <c r="J575" s="190">
        <f>I575+1</f>
        <v>2016</v>
      </c>
      <c r="K575" s="190">
        <f t="shared" ref="K575" si="552">J575+1</f>
        <v>2017</v>
      </c>
      <c r="L575" s="190">
        <f t="shared" ref="L575" si="553">K575+1</f>
        <v>2018</v>
      </c>
      <c r="M575" s="190">
        <f t="shared" ref="M575" si="554">L575+1</f>
        <v>2019</v>
      </c>
      <c r="N575" s="190">
        <f t="shared" ref="N575" si="555">M575+1</f>
        <v>2020</v>
      </c>
      <c r="O575" s="190">
        <f t="shared" ref="O575" si="556">N575+1</f>
        <v>2021</v>
      </c>
      <c r="P575" s="190">
        <f t="shared" ref="P575" si="557">O575+1</f>
        <v>2022</v>
      </c>
      <c r="Q575" s="190">
        <f t="shared" ref="Q575" si="558">P575+1</f>
        <v>2023</v>
      </c>
      <c r="R575" s="190">
        <f t="shared" ref="R575" si="559">Q575+1</f>
        <v>2024</v>
      </c>
      <c r="S575" s="189" t="s">
        <v>143</v>
      </c>
      <c r="T575" s="180"/>
      <c r="U575" s="185"/>
      <c r="V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c r="AS575" s="185"/>
      <c r="AT575" s="185"/>
      <c r="AU575" s="185"/>
      <c r="AV575" s="185"/>
      <c r="AW575" s="185"/>
      <c r="AX575" s="185"/>
      <c r="AY575" s="185"/>
      <c r="AZ575" s="185"/>
      <c r="BA575" s="185"/>
      <c r="BB575" s="185"/>
      <c r="BC575" s="185"/>
      <c r="BD575" s="185"/>
      <c r="BE575" s="185"/>
      <c r="BF575" s="185"/>
      <c r="BG575" s="185"/>
      <c r="BH575" s="185"/>
      <c r="BI575" s="185"/>
      <c r="BJ575" s="185"/>
      <c r="BK575" s="185"/>
      <c r="BL575" s="185"/>
      <c r="BM575" s="185"/>
      <c r="BN575" s="185"/>
      <c r="BO575" s="185"/>
      <c r="BP575" s="185"/>
      <c r="BQ575" s="185"/>
      <c r="BR575" s="185"/>
      <c r="BS575" s="185"/>
      <c r="BT575" s="185"/>
      <c r="BU575" s="185"/>
      <c r="BV575" s="185"/>
      <c r="BW575" s="185"/>
      <c r="BX575" s="185"/>
      <c r="BY575" s="185"/>
      <c r="BZ575" s="185"/>
      <c r="CA575" s="185"/>
      <c r="CB575" s="185"/>
      <c r="CC575" s="185"/>
      <c r="CD575" s="185"/>
      <c r="CE575" s="185"/>
      <c r="CF575" s="185"/>
      <c r="CG575" s="185"/>
      <c r="CH575" s="185"/>
      <c r="CI575" s="185"/>
      <c r="CJ575" s="185"/>
      <c r="CK575" s="185"/>
      <c r="CL575" s="185"/>
    </row>
    <row r="576" spans="1:90" hidden="1" x14ac:dyDescent="0.3">
      <c r="D576" s="182" t="str">
        <f t="shared" si="551"/>
        <v>MI Vergoeding - binnenonderhoud (var)</v>
      </c>
      <c r="G576" s="191">
        <f>G574*'Resultaat per school'!$U$32</f>
        <v>15982.050000000001</v>
      </c>
      <c r="I576" s="191">
        <f>I574*'Resultaat per school'!$V$32</f>
        <v>0</v>
      </c>
      <c r="J576" s="191">
        <f>J574*'Resultaat per school'!$V$32*J580</f>
        <v>0</v>
      </c>
      <c r="K576" s="191">
        <f>K574*'Resultaat per school'!$V$32*K580</f>
        <v>0</v>
      </c>
      <c r="L576" s="191">
        <f>L574*'Resultaat per school'!$V$32*L580</f>
        <v>0</v>
      </c>
      <c r="M576" s="191">
        <f>M574*'Resultaat per school'!$V$32*M580</f>
        <v>0</v>
      </c>
      <c r="N576" s="191">
        <f>N574*'Resultaat per school'!$V$32*N580</f>
        <v>0</v>
      </c>
      <c r="O576" s="191">
        <f>O574*'Resultaat per school'!$V$32*O580</f>
        <v>0</v>
      </c>
      <c r="P576" s="191">
        <f>P574*'Resultaat per school'!$V$32*P580</f>
        <v>0</v>
      </c>
      <c r="Q576" s="191">
        <f>Q574*'Resultaat per school'!$V$32*Q580</f>
        <v>0</v>
      </c>
      <c r="R576" s="191">
        <f>R574*'Resultaat per school'!$V$32*R580</f>
        <v>0</v>
      </c>
      <c r="S576" s="221">
        <f>SUM(I576:R576)+SUM(I578:R578)</f>
        <v>0</v>
      </c>
      <c r="T576" s="180" t="str">
        <f t="shared" si="505"/>
        <v>School 17</v>
      </c>
    </row>
    <row r="577" spans="1:90" hidden="1" x14ac:dyDescent="0.3">
      <c r="D577" s="182" t="str">
        <f t="shared" si="551"/>
        <v>MI Vergoeding - buitenonderhoud (var)</v>
      </c>
      <c r="G577" s="191"/>
      <c r="I577" s="191">
        <f>I574*'Resultaat per school'!$V$37</f>
        <v>0</v>
      </c>
      <c r="J577" s="191">
        <f>J574*'Resultaat per school'!$V$37*J580</f>
        <v>0</v>
      </c>
      <c r="K577" s="191">
        <f>K574*'Resultaat per school'!$V$37*K580</f>
        <v>0</v>
      </c>
      <c r="L577" s="191">
        <f>L574*'Resultaat per school'!$V$37*L580</f>
        <v>0</v>
      </c>
      <c r="M577" s="191">
        <f>M574*'Resultaat per school'!$V$37*M580</f>
        <v>0</v>
      </c>
      <c r="N577" s="191">
        <f>N574*'Resultaat per school'!$V$37*N580</f>
        <v>0</v>
      </c>
      <c r="O577" s="191">
        <f>O574*'Resultaat per school'!$V$37*O580</f>
        <v>0</v>
      </c>
      <c r="P577" s="191">
        <f>P574*'Resultaat per school'!$V$37*P580</f>
        <v>0</v>
      </c>
      <c r="Q577" s="191">
        <f>Q574*'Resultaat per school'!$V$37*Q580</f>
        <v>0</v>
      </c>
      <c r="R577" s="191">
        <f>R574*'Resultaat per school'!$V$37*R580</f>
        <v>0</v>
      </c>
      <c r="U577" s="221">
        <f>SUM(I577:R577)</f>
        <v>0</v>
      </c>
      <c r="V577" s="180" t="s">
        <v>110</v>
      </c>
    </row>
    <row r="578" spans="1:90" hidden="1" x14ac:dyDescent="0.3">
      <c r="D578" s="182" t="str">
        <f t="shared" si="551"/>
        <v>MI Vergoeding - onderhoud vast</v>
      </c>
      <c r="G578" s="191">
        <v>1398.48</v>
      </c>
      <c r="H578" s="182">
        <v>0</v>
      </c>
      <c r="I578" s="191">
        <v>0</v>
      </c>
      <c r="J578" s="191">
        <v>0</v>
      </c>
      <c r="K578" s="191">
        <v>0</v>
      </c>
      <c r="L578" s="191">
        <v>0</v>
      </c>
      <c r="M578" s="191">
        <v>0</v>
      </c>
      <c r="N578" s="191">
        <v>0</v>
      </c>
      <c r="O578" s="191">
        <v>0</v>
      </c>
      <c r="P578" s="191">
        <v>0</v>
      </c>
      <c r="Q578" s="191">
        <v>0</v>
      </c>
      <c r="R578" s="191">
        <v>0</v>
      </c>
    </row>
    <row r="579" spans="1:90" hidden="1" x14ac:dyDescent="0.3">
      <c r="C579" s="181" t="str">
        <f>C169</f>
        <v>School 17</v>
      </c>
      <c r="D579" s="182" t="str">
        <f t="shared" si="551"/>
        <v>Totale MI - vergoeding onderhoud</v>
      </c>
      <c r="G579" s="192">
        <f>SUM(G576:G578)</f>
        <v>17380.530000000002</v>
      </c>
      <c r="I579" s="192">
        <f t="shared" ref="I579:R579" si="560">SUM(I576:I578)</f>
        <v>0</v>
      </c>
      <c r="J579" s="192">
        <f t="shared" si="560"/>
        <v>0</v>
      </c>
      <c r="K579" s="192">
        <f t="shared" si="560"/>
        <v>0</v>
      </c>
      <c r="L579" s="192">
        <f t="shared" si="560"/>
        <v>0</v>
      </c>
      <c r="M579" s="192">
        <f t="shared" si="560"/>
        <v>0</v>
      </c>
      <c r="N579" s="192">
        <f t="shared" si="560"/>
        <v>0</v>
      </c>
      <c r="O579" s="192">
        <f t="shared" si="560"/>
        <v>0</v>
      </c>
      <c r="P579" s="192">
        <f t="shared" si="560"/>
        <v>0</v>
      </c>
      <c r="Q579" s="192">
        <f t="shared" si="560"/>
        <v>0</v>
      </c>
      <c r="R579" s="192">
        <f t="shared" si="560"/>
        <v>0</v>
      </c>
    </row>
    <row r="580" spans="1:90" hidden="1" x14ac:dyDescent="0.3">
      <c r="D580" s="182" t="str">
        <f t="shared" si="551"/>
        <v>Uitgangspunt index (vanaf 2015): 2%</v>
      </c>
      <c r="J580" s="183">
        <f>1+2%</f>
        <v>1.02</v>
      </c>
      <c r="K580" s="193">
        <f>J580*(1+2%)</f>
        <v>1.0404</v>
      </c>
      <c r="L580" s="193">
        <f t="shared" ref="L580" si="561">K580*(1+2%)</f>
        <v>1.0612079999999999</v>
      </c>
      <c r="M580" s="193">
        <f t="shared" ref="M580" si="562">L580*(1+2%)</f>
        <v>1.08243216</v>
      </c>
      <c r="N580" s="193">
        <f t="shared" ref="N580" si="563">M580*(1+2%)</f>
        <v>1.1040808032</v>
      </c>
      <c r="O580" s="193">
        <f t="shared" ref="O580" si="564">N580*(1+2%)</f>
        <v>1.1261624192640001</v>
      </c>
      <c r="P580" s="193">
        <f t="shared" ref="P580" si="565">O580*(1+2%)</f>
        <v>1.14868566764928</v>
      </c>
      <c r="Q580" s="193">
        <f t="shared" ref="Q580" si="566">P580*(1+2%)</f>
        <v>1.1716593810022657</v>
      </c>
      <c r="R580" s="193">
        <f t="shared" ref="R580" si="567">Q580*(1+2%)</f>
        <v>1.1950925686223111</v>
      </c>
    </row>
    <row r="581" spans="1:90" hidden="1" x14ac:dyDescent="0.3"/>
    <row r="582" spans="1:90" s="177" customFormat="1" hidden="1" x14ac:dyDescent="0.3">
      <c r="A582" s="185"/>
      <c r="B582" s="185"/>
      <c r="C582" s="181"/>
      <c r="D582" s="181"/>
      <c r="E582" s="181"/>
      <c r="F582" s="181"/>
      <c r="G582" s="186">
        <f>G572</f>
        <v>41548</v>
      </c>
      <c r="H582" s="181"/>
      <c r="I582" s="186">
        <f t="shared" ref="I582:R582" si="568">I572</f>
        <v>2015</v>
      </c>
      <c r="J582" s="186">
        <f t="shared" si="568"/>
        <v>2016</v>
      </c>
      <c r="K582" s="186">
        <f t="shared" si="568"/>
        <v>2017</v>
      </c>
      <c r="L582" s="186">
        <f t="shared" si="568"/>
        <v>2018</v>
      </c>
      <c r="M582" s="186">
        <f t="shared" si="568"/>
        <v>2019</v>
      </c>
      <c r="N582" s="186">
        <f t="shared" si="568"/>
        <v>2020</v>
      </c>
      <c r="O582" s="186">
        <f t="shared" si="568"/>
        <v>2021</v>
      </c>
      <c r="P582" s="186">
        <f t="shared" si="568"/>
        <v>2022</v>
      </c>
      <c r="Q582" s="186">
        <f t="shared" si="568"/>
        <v>2023</v>
      </c>
      <c r="R582" s="186">
        <f t="shared" si="568"/>
        <v>2024</v>
      </c>
      <c r="S582" s="189"/>
      <c r="T582" s="180"/>
      <c r="U582" s="185"/>
      <c r="V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c r="AS582" s="185"/>
      <c r="AT582" s="185"/>
      <c r="AU582" s="185"/>
      <c r="AV582" s="185"/>
      <c r="AW582" s="185"/>
      <c r="AX582" s="185"/>
      <c r="AY582" s="185"/>
      <c r="AZ582" s="185"/>
      <c r="BA582" s="185"/>
      <c r="BB582" s="185"/>
      <c r="BC582" s="185"/>
      <c r="BD582" s="185"/>
      <c r="BE582" s="185"/>
      <c r="BF582" s="185"/>
      <c r="BG582" s="185"/>
      <c r="BH582" s="185"/>
      <c r="BI582" s="185"/>
      <c r="BJ582" s="185"/>
      <c r="BK582" s="185"/>
      <c r="BL582" s="185"/>
      <c r="BM582" s="185"/>
      <c r="BN582" s="185"/>
      <c r="BO582" s="185"/>
      <c r="BP582" s="185"/>
      <c r="BQ582" s="185"/>
      <c r="BR582" s="185"/>
      <c r="BS582" s="185"/>
      <c r="BT582" s="185"/>
      <c r="BU582" s="185"/>
      <c r="BV582" s="185"/>
      <c r="BW582" s="185"/>
      <c r="BX582" s="185"/>
      <c r="BY582" s="185"/>
      <c r="BZ582" s="185"/>
      <c r="CA582" s="185"/>
      <c r="CB582" s="185"/>
      <c r="CC582" s="185"/>
      <c r="CD582" s="185"/>
      <c r="CE582" s="185"/>
      <c r="CF582" s="185"/>
      <c r="CG582" s="185"/>
      <c r="CH582" s="185"/>
      <c r="CI582" s="185"/>
      <c r="CJ582" s="185"/>
      <c r="CK582" s="185"/>
      <c r="CL582" s="185"/>
    </row>
    <row r="583" spans="1:90" hidden="1" x14ac:dyDescent="0.3">
      <c r="D583" s="182" t="str">
        <f>D573</f>
        <v>Genormeerd aantal groepen</v>
      </c>
      <c r="G583" s="183">
        <v>8</v>
      </c>
      <c r="I583" s="183">
        <v>0</v>
      </c>
      <c r="J583" s="183">
        <v>0</v>
      </c>
      <c r="K583" s="183">
        <v>0</v>
      </c>
      <c r="L583" s="183">
        <v>0</v>
      </c>
      <c r="M583" s="183">
        <v>0</v>
      </c>
      <c r="N583" s="183">
        <v>0</v>
      </c>
      <c r="O583" s="183">
        <v>0</v>
      </c>
      <c r="P583" s="183">
        <v>0</v>
      </c>
      <c r="Q583" s="183">
        <v>0</v>
      </c>
      <c r="R583" s="183">
        <v>0</v>
      </c>
    </row>
    <row r="584" spans="1:90" hidden="1" x14ac:dyDescent="0.3">
      <c r="D584" s="182" t="str">
        <f t="shared" ref="D584:D590" si="569">D574</f>
        <v>Genormeerde ruimtebehoefte (m² bvo)</v>
      </c>
      <c r="G584" s="183">
        <f>LOOKUP(G583,'Resultaat per school'!$F$197:$F$246,'Resultaat per school'!$E$197:$E$246)</f>
        <v>1085</v>
      </c>
      <c r="I584" s="183">
        <f>LOOKUP(I583,'Resultaat per school'!$F$197:$F$246,'Resultaat per school'!$E$197:$E$246)</f>
        <v>0</v>
      </c>
      <c r="J584" s="183">
        <f>LOOKUP(J583,'Resultaat per school'!$F$197:$F$246,'Resultaat per school'!$E$197:$E$246)</f>
        <v>0</v>
      </c>
      <c r="K584" s="183">
        <f>LOOKUP(K583,'Resultaat per school'!$F$197:$F$246,'Resultaat per school'!$E$197:$E$246)</f>
        <v>0</v>
      </c>
      <c r="L584" s="183">
        <f>LOOKUP(L583,'Resultaat per school'!$F$197:$F$246,'Resultaat per school'!$E$197:$E$246)</f>
        <v>0</v>
      </c>
      <c r="M584" s="183">
        <f>LOOKUP(M583,'Resultaat per school'!$F$197:$F$246,'Resultaat per school'!$E$197:$E$246)</f>
        <v>0</v>
      </c>
      <c r="N584" s="183">
        <f>LOOKUP(N583,'Resultaat per school'!$F$197:$F$246,'Resultaat per school'!$E$197:$E$246)</f>
        <v>0</v>
      </c>
      <c r="O584" s="183">
        <f>LOOKUP(O583,'Resultaat per school'!$F$197:$F$246,'Resultaat per school'!$E$197:$E$246)</f>
        <v>0</v>
      </c>
      <c r="P584" s="183">
        <f>LOOKUP(P583,'Resultaat per school'!$F$197:$F$246,'Resultaat per school'!$E$197:$E$246)</f>
        <v>0</v>
      </c>
      <c r="Q584" s="183">
        <f>LOOKUP(Q583,'Resultaat per school'!$F$197:$F$246,'Resultaat per school'!$E$197:$E$246)</f>
        <v>0</v>
      </c>
      <c r="R584" s="183">
        <f>LOOKUP(R583,'Resultaat per school'!$F$197:$F$246,'Resultaat per school'!$E$197:$E$246)</f>
        <v>0</v>
      </c>
    </row>
    <row r="585" spans="1:90" s="177" customFormat="1" hidden="1" x14ac:dyDescent="0.3">
      <c r="A585" s="185"/>
      <c r="B585" s="185"/>
      <c r="C585" s="181"/>
      <c r="D585" s="181"/>
      <c r="E585" s="181"/>
      <c r="F585" s="181"/>
      <c r="G585" s="190">
        <v>2013</v>
      </c>
      <c r="H585" s="181"/>
      <c r="I585" s="190">
        <v>2015</v>
      </c>
      <c r="J585" s="190">
        <f>I585+1</f>
        <v>2016</v>
      </c>
      <c r="K585" s="190">
        <f t="shared" ref="K585" si="570">J585+1</f>
        <v>2017</v>
      </c>
      <c r="L585" s="190">
        <f t="shared" ref="L585" si="571">K585+1</f>
        <v>2018</v>
      </c>
      <c r="M585" s="190">
        <f t="shared" ref="M585" si="572">L585+1</f>
        <v>2019</v>
      </c>
      <c r="N585" s="190">
        <f t="shared" ref="N585" si="573">M585+1</f>
        <v>2020</v>
      </c>
      <c r="O585" s="190">
        <f t="shared" ref="O585" si="574">N585+1</f>
        <v>2021</v>
      </c>
      <c r="P585" s="190">
        <f t="shared" ref="P585" si="575">O585+1</f>
        <v>2022</v>
      </c>
      <c r="Q585" s="190">
        <f t="shared" ref="Q585" si="576">P585+1</f>
        <v>2023</v>
      </c>
      <c r="R585" s="190">
        <f t="shared" ref="R585" si="577">Q585+1</f>
        <v>2024</v>
      </c>
      <c r="S585" s="189" t="s">
        <v>143</v>
      </c>
      <c r="T585" s="180"/>
      <c r="U585" s="185"/>
      <c r="V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c r="AS585" s="185"/>
      <c r="AT585" s="185"/>
      <c r="AU585" s="185"/>
      <c r="AV585" s="185"/>
      <c r="AW585" s="185"/>
      <c r="AX585" s="185"/>
      <c r="AY585" s="185"/>
      <c r="AZ585" s="185"/>
      <c r="BA585" s="185"/>
      <c r="BB585" s="185"/>
      <c r="BC585" s="185"/>
      <c r="BD585" s="185"/>
      <c r="BE585" s="185"/>
      <c r="BF585" s="185"/>
      <c r="BG585" s="185"/>
      <c r="BH585" s="185"/>
      <c r="BI585" s="185"/>
      <c r="BJ585" s="185"/>
      <c r="BK585" s="185"/>
      <c r="BL585" s="185"/>
      <c r="BM585" s="185"/>
      <c r="BN585" s="185"/>
      <c r="BO585" s="185"/>
      <c r="BP585" s="185"/>
      <c r="BQ585" s="185"/>
      <c r="BR585" s="185"/>
      <c r="BS585" s="185"/>
      <c r="BT585" s="185"/>
      <c r="BU585" s="185"/>
      <c r="BV585" s="185"/>
      <c r="BW585" s="185"/>
      <c r="BX585" s="185"/>
      <c r="BY585" s="185"/>
      <c r="BZ585" s="185"/>
      <c r="CA585" s="185"/>
      <c r="CB585" s="185"/>
      <c r="CC585" s="185"/>
      <c r="CD585" s="185"/>
      <c r="CE585" s="185"/>
      <c r="CF585" s="185"/>
      <c r="CG585" s="185"/>
      <c r="CH585" s="185"/>
      <c r="CI585" s="185"/>
      <c r="CJ585" s="185"/>
      <c r="CK585" s="185"/>
      <c r="CL585" s="185"/>
    </row>
    <row r="586" spans="1:90" hidden="1" x14ac:dyDescent="0.3">
      <c r="D586" s="182" t="str">
        <f t="shared" si="569"/>
        <v>MI Vergoeding - binnenonderhoud (var)</v>
      </c>
      <c r="G586" s="191">
        <f>G584*'Resultaat per school'!$U$32</f>
        <v>15982.050000000001</v>
      </c>
      <c r="I586" s="191">
        <f>I584*'Resultaat per school'!$V$32</f>
        <v>0</v>
      </c>
      <c r="J586" s="191">
        <f>J584*'Resultaat per school'!$V$32*J590</f>
        <v>0</v>
      </c>
      <c r="K586" s="191">
        <f>K584*'Resultaat per school'!$V$32*K590</f>
        <v>0</v>
      </c>
      <c r="L586" s="191">
        <f>L584*'Resultaat per school'!$V$32*L590</f>
        <v>0</v>
      </c>
      <c r="M586" s="191">
        <f>M584*'Resultaat per school'!$V$32*M590</f>
        <v>0</v>
      </c>
      <c r="N586" s="191">
        <f>N584*'Resultaat per school'!$V$32*N590</f>
        <v>0</v>
      </c>
      <c r="O586" s="191">
        <f>O584*'Resultaat per school'!$V$32*O590</f>
        <v>0</v>
      </c>
      <c r="P586" s="191">
        <f>P584*'Resultaat per school'!$V$32*P590</f>
        <v>0</v>
      </c>
      <c r="Q586" s="191">
        <f>Q584*'Resultaat per school'!$V$32*Q590</f>
        <v>0</v>
      </c>
      <c r="R586" s="191">
        <f>R584*'Resultaat per school'!$V$32*R590</f>
        <v>0</v>
      </c>
      <c r="S586" s="221">
        <f>SUM(I586:R586)+SUM(I588:R588)</f>
        <v>0</v>
      </c>
      <c r="T586" s="180" t="str">
        <f t="shared" si="505"/>
        <v>School 18</v>
      </c>
    </row>
    <row r="587" spans="1:90" hidden="1" x14ac:dyDescent="0.3">
      <c r="D587" s="182" t="str">
        <f t="shared" si="569"/>
        <v>MI Vergoeding - buitenonderhoud (var)</v>
      </c>
      <c r="G587" s="191"/>
      <c r="I587" s="191">
        <f>I584*'Resultaat per school'!$V$37</f>
        <v>0</v>
      </c>
      <c r="J587" s="191">
        <f>J584*'Resultaat per school'!$V$37*J590</f>
        <v>0</v>
      </c>
      <c r="K587" s="191">
        <f>K584*'Resultaat per school'!$V$37*K590</f>
        <v>0</v>
      </c>
      <c r="L587" s="191">
        <f>L584*'Resultaat per school'!$V$37*L590</f>
        <v>0</v>
      </c>
      <c r="M587" s="191">
        <f>M584*'Resultaat per school'!$V$37*M590</f>
        <v>0</v>
      </c>
      <c r="N587" s="191">
        <f>N584*'Resultaat per school'!$V$37*N590</f>
        <v>0</v>
      </c>
      <c r="O587" s="191">
        <f>O584*'Resultaat per school'!$V$37*O590</f>
        <v>0</v>
      </c>
      <c r="P587" s="191">
        <f>P584*'Resultaat per school'!$V$37*P590</f>
        <v>0</v>
      </c>
      <c r="Q587" s="191">
        <f>Q584*'Resultaat per school'!$V$37*Q590</f>
        <v>0</v>
      </c>
      <c r="R587" s="191">
        <f>R584*'Resultaat per school'!$V$37*R590</f>
        <v>0</v>
      </c>
      <c r="U587" s="221">
        <f>SUM(I587:R587)</f>
        <v>0</v>
      </c>
      <c r="V587" s="180" t="s">
        <v>111</v>
      </c>
    </row>
    <row r="588" spans="1:90" hidden="1" x14ac:dyDescent="0.3">
      <c r="D588" s="182" t="str">
        <f t="shared" si="569"/>
        <v>MI Vergoeding - onderhoud vast</v>
      </c>
      <c r="G588" s="191">
        <v>1398.48</v>
      </c>
      <c r="H588" s="182">
        <v>0</v>
      </c>
      <c r="I588" s="191">
        <v>0</v>
      </c>
      <c r="J588" s="191">
        <v>0</v>
      </c>
      <c r="K588" s="191">
        <v>0</v>
      </c>
      <c r="L588" s="191">
        <v>0</v>
      </c>
      <c r="M588" s="191">
        <v>0</v>
      </c>
      <c r="N588" s="191">
        <v>0</v>
      </c>
      <c r="O588" s="191">
        <v>0</v>
      </c>
      <c r="P588" s="191">
        <v>0</v>
      </c>
      <c r="Q588" s="191">
        <v>0</v>
      </c>
      <c r="R588" s="191">
        <v>0</v>
      </c>
    </row>
    <row r="589" spans="1:90" hidden="1" x14ac:dyDescent="0.3">
      <c r="C589" s="181" t="str">
        <f>C179</f>
        <v>School 18</v>
      </c>
      <c r="D589" s="182" t="str">
        <f t="shared" si="569"/>
        <v>Totale MI - vergoeding onderhoud</v>
      </c>
      <c r="G589" s="192">
        <f>SUM(G586:G588)</f>
        <v>17380.530000000002</v>
      </c>
      <c r="I589" s="192">
        <f t="shared" ref="I589:R589" si="578">SUM(I586:I588)</f>
        <v>0</v>
      </c>
      <c r="J589" s="192">
        <f t="shared" si="578"/>
        <v>0</v>
      </c>
      <c r="K589" s="192">
        <f t="shared" si="578"/>
        <v>0</v>
      </c>
      <c r="L589" s="192">
        <f t="shared" si="578"/>
        <v>0</v>
      </c>
      <c r="M589" s="192">
        <f t="shared" si="578"/>
        <v>0</v>
      </c>
      <c r="N589" s="192">
        <f t="shared" si="578"/>
        <v>0</v>
      </c>
      <c r="O589" s="192">
        <f t="shared" si="578"/>
        <v>0</v>
      </c>
      <c r="P589" s="192">
        <f t="shared" si="578"/>
        <v>0</v>
      </c>
      <c r="Q589" s="192">
        <f t="shared" si="578"/>
        <v>0</v>
      </c>
      <c r="R589" s="192">
        <f t="shared" si="578"/>
        <v>0</v>
      </c>
    </row>
    <row r="590" spans="1:90" hidden="1" x14ac:dyDescent="0.3">
      <c r="D590" s="182" t="str">
        <f t="shared" si="569"/>
        <v>Uitgangspunt index (vanaf 2015): 2%</v>
      </c>
      <c r="J590" s="183">
        <f>1+2%</f>
        <v>1.02</v>
      </c>
      <c r="K590" s="193">
        <f>J590*(1+2%)</f>
        <v>1.0404</v>
      </c>
      <c r="L590" s="193">
        <f t="shared" ref="L590" si="579">K590*(1+2%)</f>
        <v>1.0612079999999999</v>
      </c>
      <c r="M590" s="193">
        <f t="shared" ref="M590" si="580">L590*(1+2%)</f>
        <v>1.08243216</v>
      </c>
      <c r="N590" s="193">
        <f t="shared" ref="N590" si="581">M590*(1+2%)</f>
        <v>1.1040808032</v>
      </c>
      <c r="O590" s="193">
        <f t="shared" ref="O590" si="582">N590*(1+2%)</f>
        <v>1.1261624192640001</v>
      </c>
      <c r="P590" s="193">
        <f t="shared" ref="P590" si="583">O590*(1+2%)</f>
        <v>1.14868566764928</v>
      </c>
      <c r="Q590" s="193">
        <f t="shared" ref="Q590" si="584">P590*(1+2%)</f>
        <v>1.1716593810022657</v>
      </c>
      <c r="R590" s="193">
        <f t="shared" ref="R590" si="585">Q590*(1+2%)</f>
        <v>1.1950925686223111</v>
      </c>
    </row>
    <row r="591" spans="1:90" hidden="1" x14ac:dyDescent="0.3"/>
    <row r="592" spans="1:90" s="177" customFormat="1" hidden="1" x14ac:dyDescent="0.3">
      <c r="A592" s="185"/>
      <c r="B592" s="185"/>
      <c r="C592" s="181"/>
      <c r="D592" s="181"/>
      <c r="E592" s="181"/>
      <c r="F592" s="181"/>
      <c r="G592" s="186">
        <f>G582</f>
        <v>41548</v>
      </c>
      <c r="H592" s="181"/>
      <c r="I592" s="186">
        <f t="shared" ref="I592:R592" si="586">I582</f>
        <v>2015</v>
      </c>
      <c r="J592" s="186">
        <f t="shared" si="586"/>
        <v>2016</v>
      </c>
      <c r="K592" s="186">
        <f t="shared" si="586"/>
        <v>2017</v>
      </c>
      <c r="L592" s="186">
        <f t="shared" si="586"/>
        <v>2018</v>
      </c>
      <c r="M592" s="186">
        <f t="shared" si="586"/>
        <v>2019</v>
      </c>
      <c r="N592" s="186">
        <f t="shared" si="586"/>
        <v>2020</v>
      </c>
      <c r="O592" s="186">
        <f t="shared" si="586"/>
        <v>2021</v>
      </c>
      <c r="P592" s="186">
        <f t="shared" si="586"/>
        <v>2022</v>
      </c>
      <c r="Q592" s="186">
        <f t="shared" si="586"/>
        <v>2023</v>
      </c>
      <c r="R592" s="186">
        <f t="shared" si="586"/>
        <v>2024</v>
      </c>
      <c r="S592" s="189"/>
      <c r="T592" s="180"/>
      <c r="U592" s="185"/>
      <c r="V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c r="AS592" s="185"/>
      <c r="AT592" s="185"/>
      <c r="AU592" s="185"/>
      <c r="AV592" s="185"/>
      <c r="AW592" s="185"/>
      <c r="AX592" s="185"/>
      <c r="AY592" s="185"/>
      <c r="AZ592" s="185"/>
      <c r="BA592" s="185"/>
      <c r="BB592" s="185"/>
      <c r="BC592" s="185"/>
      <c r="BD592" s="185"/>
      <c r="BE592" s="185"/>
      <c r="BF592" s="185"/>
      <c r="BG592" s="185"/>
      <c r="BH592" s="185"/>
      <c r="BI592" s="185"/>
      <c r="BJ592" s="185"/>
      <c r="BK592" s="185"/>
      <c r="BL592" s="185"/>
      <c r="BM592" s="185"/>
      <c r="BN592" s="185"/>
      <c r="BO592" s="185"/>
      <c r="BP592" s="185"/>
      <c r="BQ592" s="185"/>
      <c r="BR592" s="185"/>
      <c r="BS592" s="185"/>
      <c r="BT592" s="185"/>
      <c r="BU592" s="185"/>
      <c r="BV592" s="185"/>
      <c r="BW592" s="185"/>
      <c r="BX592" s="185"/>
      <c r="BY592" s="185"/>
      <c r="BZ592" s="185"/>
      <c r="CA592" s="185"/>
      <c r="CB592" s="185"/>
      <c r="CC592" s="185"/>
      <c r="CD592" s="185"/>
      <c r="CE592" s="185"/>
      <c r="CF592" s="185"/>
      <c r="CG592" s="185"/>
      <c r="CH592" s="185"/>
      <c r="CI592" s="185"/>
      <c r="CJ592" s="185"/>
      <c r="CK592" s="185"/>
      <c r="CL592" s="185"/>
    </row>
    <row r="593" spans="1:90" hidden="1" x14ac:dyDescent="0.3">
      <c r="D593" s="182" t="str">
        <f>D583</f>
        <v>Genormeerd aantal groepen</v>
      </c>
      <c r="G593" s="183">
        <v>8</v>
      </c>
      <c r="I593" s="183">
        <v>0</v>
      </c>
      <c r="J593" s="183">
        <v>0</v>
      </c>
      <c r="K593" s="183">
        <v>0</v>
      </c>
      <c r="L593" s="183">
        <v>0</v>
      </c>
      <c r="M593" s="183">
        <v>0</v>
      </c>
      <c r="N593" s="183">
        <v>0</v>
      </c>
      <c r="O593" s="183">
        <v>0</v>
      </c>
      <c r="P593" s="183">
        <v>0</v>
      </c>
      <c r="Q593" s="183">
        <v>0</v>
      </c>
      <c r="R593" s="183">
        <v>0</v>
      </c>
    </row>
    <row r="594" spans="1:90" hidden="1" x14ac:dyDescent="0.3">
      <c r="D594" s="182" t="str">
        <f t="shared" ref="D594:D600" si="587">D584</f>
        <v>Genormeerde ruimtebehoefte (m² bvo)</v>
      </c>
      <c r="G594" s="183">
        <f>LOOKUP(G593,'Resultaat per school'!$F$197:$F$246,'Resultaat per school'!$E$197:$E$246)</f>
        <v>1085</v>
      </c>
      <c r="I594" s="183">
        <f>LOOKUP(I593,'Resultaat per school'!$F$197:$F$246,'Resultaat per school'!$E$197:$E$246)</f>
        <v>0</v>
      </c>
      <c r="J594" s="183">
        <f>LOOKUP(J593,'Resultaat per school'!$F$197:$F$246,'Resultaat per school'!$E$197:$E$246)</f>
        <v>0</v>
      </c>
      <c r="K594" s="183">
        <f>LOOKUP(K593,'Resultaat per school'!$F$197:$F$246,'Resultaat per school'!$E$197:$E$246)</f>
        <v>0</v>
      </c>
      <c r="L594" s="183">
        <f>LOOKUP(L593,'Resultaat per school'!$F$197:$F$246,'Resultaat per school'!$E$197:$E$246)</f>
        <v>0</v>
      </c>
      <c r="M594" s="183">
        <f>LOOKUP(M593,'Resultaat per school'!$F$197:$F$246,'Resultaat per school'!$E$197:$E$246)</f>
        <v>0</v>
      </c>
      <c r="N594" s="183">
        <f>LOOKUP(N593,'Resultaat per school'!$F$197:$F$246,'Resultaat per school'!$E$197:$E$246)</f>
        <v>0</v>
      </c>
      <c r="O594" s="183">
        <f>LOOKUP(O593,'Resultaat per school'!$F$197:$F$246,'Resultaat per school'!$E$197:$E$246)</f>
        <v>0</v>
      </c>
      <c r="P594" s="183">
        <f>LOOKUP(P593,'Resultaat per school'!$F$197:$F$246,'Resultaat per school'!$E$197:$E$246)</f>
        <v>0</v>
      </c>
      <c r="Q594" s="183">
        <f>LOOKUP(Q593,'Resultaat per school'!$F$197:$F$246,'Resultaat per school'!$E$197:$E$246)</f>
        <v>0</v>
      </c>
      <c r="R594" s="183">
        <f>LOOKUP(R593,'Resultaat per school'!$F$197:$F$246,'Resultaat per school'!$E$197:$E$246)</f>
        <v>0</v>
      </c>
    </row>
    <row r="595" spans="1:90" s="177" customFormat="1" hidden="1" x14ac:dyDescent="0.3">
      <c r="A595" s="185"/>
      <c r="B595" s="185"/>
      <c r="C595" s="181"/>
      <c r="D595" s="181"/>
      <c r="E595" s="181"/>
      <c r="F595" s="181"/>
      <c r="G595" s="190">
        <v>2013</v>
      </c>
      <c r="H595" s="181"/>
      <c r="I595" s="190">
        <v>2015</v>
      </c>
      <c r="J595" s="190">
        <f>I595+1</f>
        <v>2016</v>
      </c>
      <c r="K595" s="190">
        <f t="shared" ref="K595" si="588">J595+1</f>
        <v>2017</v>
      </c>
      <c r="L595" s="190">
        <f t="shared" ref="L595" si="589">K595+1</f>
        <v>2018</v>
      </c>
      <c r="M595" s="190">
        <f t="shared" ref="M595" si="590">L595+1</f>
        <v>2019</v>
      </c>
      <c r="N595" s="190">
        <f t="shared" ref="N595" si="591">M595+1</f>
        <v>2020</v>
      </c>
      <c r="O595" s="190">
        <f t="shared" ref="O595" si="592">N595+1</f>
        <v>2021</v>
      </c>
      <c r="P595" s="190">
        <f t="shared" ref="P595" si="593">O595+1</f>
        <v>2022</v>
      </c>
      <c r="Q595" s="190">
        <f t="shared" ref="Q595" si="594">P595+1</f>
        <v>2023</v>
      </c>
      <c r="R595" s="190">
        <f t="shared" ref="R595" si="595">Q595+1</f>
        <v>2024</v>
      </c>
      <c r="S595" s="189" t="s">
        <v>143</v>
      </c>
      <c r="T595" s="180"/>
      <c r="U595" s="185"/>
      <c r="V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c r="AS595" s="185"/>
      <c r="AT595" s="185"/>
      <c r="AU595" s="185"/>
      <c r="AV595" s="185"/>
      <c r="AW595" s="185"/>
      <c r="AX595" s="185"/>
      <c r="AY595" s="185"/>
      <c r="AZ595" s="185"/>
      <c r="BA595" s="185"/>
      <c r="BB595" s="185"/>
      <c r="BC595" s="185"/>
      <c r="BD595" s="185"/>
      <c r="BE595" s="185"/>
      <c r="BF595" s="185"/>
      <c r="BG595" s="185"/>
      <c r="BH595" s="185"/>
      <c r="BI595" s="185"/>
      <c r="BJ595" s="185"/>
      <c r="BK595" s="185"/>
      <c r="BL595" s="185"/>
      <c r="BM595" s="185"/>
      <c r="BN595" s="185"/>
      <c r="BO595" s="185"/>
      <c r="BP595" s="185"/>
      <c r="BQ595" s="185"/>
      <c r="BR595" s="185"/>
      <c r="BS595" s="185"/>
      <c r="BT595" s="185"/>
      <c r="BU595" s="185"/>
      <c r="BV595" s="185"/>
      <c r="BW595" s="185"/>
      <c r="BX595" s="185"/>
      <c r="BY595" s="185"/>
      <c r="BZ595" s="185"/>
      <c r="CA595" s="185"/>
      <c r="CB595" s="185"/>
      <c r="CC595" s="185"/>
      <c r="CD595" s="185"/>
      <c r="CE595" s="185"/>
      <c r="CF595" s="185"/>
      <c r="CG595" s="185"/>
      <c r="CH595" s="185"/>
      <c r="CI595" s="185"/>
      <c r="CJ595" s="185"/>
      <c r="CK595" s="185"/>
      <c r="CL595" s="185"/>
    </row>
    <row r="596" spans="1:90" hidden="1" x14ac:dyDescent="0.3">
      <c r="D596" s="182" t="str">
        <f t="shared" si="587"/>
        <v>MI Vergoeding - binnenonderhoud (var)</v>
      </c>
      <c r="G596" s="191">
        <f>G594*'Resultaat per school'!$U$32</f>
        <v>15982.050000000001</v>
      </c>
      <c r="I596" s="191">
        <f>I594*'Resultaat per school'!$V$32</f>
        <v>0</v>
      </c>
      <c r="J596" s="191">
        <f>J594*'Resultaat per school'!$V$32*J600</f>
        <v>0</v>
      </c>
      <c r="K596" s="191">
        <f>K594*'Resultaat per school'!$V$32*K600</f>
        <v>0</v>
      </c>
      <c r="L596" s="191">
        <f>L594*'Resultaat per school'!$V$32*L600</f>
        <v>0</v>
      </c>
      <c r="M596" s="191">
        <f>M594*'Resultaat per school'!$V$32*M600</f>
        <v>0</v>
      </c>
      <c r="N596" s="191">
        <f>N594*'Resultaat per school'!$V$32*N600</f>
        <v>0</v>
      </c>
      <c r="O596" s="191">
        <f>O594*'Resultaat per school'!$V$32*O600</f>
        <v>0</v>
      </c>
      <c r="P596" s="191">
        <f>P594*'Resultaat per school'!$V$32*P600</f>
        <v>0</v>
      </c>
      <c r="Q596" s="191">
        <f>Q594*'Resultaat per school'!$V$32*Q600</f>
        <v>0</v>
      </c>
      <c r="R596" s="191">
        <f>R594*'Resultaat per school'!$V$32*R600</f>
        <v>0</v>
      </c>
      <c r="S596" s="221">
        <f>SUM(I596:R596)+SUM(I598:R598)</f>
        <v>0</v>
      </c>
      <c r="T596" s="180" t="str">
        <f t="shared" si="505"/>
        <v>School 19</v>
      </c>
    </row>
    <row r="597" spans="1:90" hidden="1" x14ac:dyDescent="0.3">
      <c r="D597" s="182" t="str">
        <f t="shared" si="587"/>
        <v>MI Vergoeding - buitenonderhoud (var)</v>
      </c>
      <c r="G597" s="191"/>
      <c r="I597" s="191">
        <f>I594*'Resultaat per school'!$V$37</f>
        <v>0</v>
      </c>
      <c r="J597" s="191">
        <f>J594*'Resultaat per school'!$V$37*J600</f>
        <v>0</v>
      </c>
      <c r="K597" s="191">
        <f>K594*'Resultaat per school'!$V$37*K600</f>
        <v>0</v>
      </c>
      <c r="L597" s="191">
        <f>L594*'Resultaat per school'!$V$37*L600</f>
        <v>0</v>
      </c>
      <c r="M597" s="191">
        <f>M594*'Resultaat per school'!$V$37*M600</f>
        <v>0</v>
      </c>
      <c r="N597" s="191">
        <f>N594*'Resultaat per school'!$V$37*N600</f>
        <v>0</v>
      </c>
      <c r="O597" s="191">
        <f>O594*'Resultaat per school'!$V$37*O600</f>
        <v>0</v>
      </c>
      <c r="P597" s="191">
        <f>P594*'Resultaat per school'!$V$37*P600</f>
        <v>0</v>
      </c>
      <c r="Q597" s="191">
        <f>Q594*'Resultaat per school'!$V$37*Q600</f>
        <v>0</v>
      </c>
      <c r="R597" s="191">
        <f>R594*'Resultaat per school'!$V$37*R600</f>
        <v>0</v>
      </c>
      <c r="U597" s="221">
        <f>SUM(I597:R597)</f>
        <v>0</v>
      </c>
      <c r="V597" s="180" t="s">
        <v>112</v>
      </c>
    </row>
    <row r="598" spans="1:90" hidden="1" x14ac:dyDescent="0.3">
      <c r="D598" s="182" t="str">
        <f t="shared" si="587"/>
        <v>MI Vergoeding - onderhoud vast</v>
      </c>
      <c r="G598" s="191">
        <v>1398.48</v>
      </c>
      <c r="H598" s="182">
        <v>0</v>
      </c>
      <c r="I598" s="191">
        <v>0</v>
      </c>
      <c r="J598" s="191">
        <v>0</v>
      </c>
      <c r="K598" s="191">
        <v>0</v>
      </c>
      <c r="L598" s="191">
        <v>0</v>
      </c>
      <c r="M598" s="191">
        <v>0</v>
      </c>
      <c r="N598" s="191">
        <v>0</v>
      </c>
      <c r="O598" s="191">
        <v>0</v>
      </c>
      <c r="P598" s="191">
        <v>0</v>
      </c>
      <c r="Q598" s="191">
        <v>0</v>
      </c>
      <c r="R598" s="191">
        <v>0</v>
      </c>
    </row>
    <row r="599" spans="1:90" hidden="1" x14ac:dyDescent="0.3">
      <c r="C599" s="181" t="str">
        <f>C189</f>
        <v>School 19</v>
      </c>
      <c r="D599" s="182" t="str">
        <f t="shared" si="587"/>
        <v>Totale MI - vergoeding onderhoud</v>
      </c>
      <c r="G599" s="192">
        <f>SUM(G596:G598)</f>
        <v>17380.530000000002</v>
      </c>
      <c r="I599" s="192">
        <f t="shared" ref="I599:R599" si="596">SUM(I596:I598)</f>
        <v>0</v>
      </c>
      <c r="J599" s="192">
        <f t="shared" si="596"/>
        <v>0</v>
      </c>
      <c r="K599" s="192">
        <f t="shared" si="596"/>
        <v>0</v>
      </c>
      <c r="L599" s="192">
        <f t="shared" si="596"/>
        <v>0</v>
      </c>
      <c r="M599" s="192">
        <f t="shared" si="596"/>
        <v>0</v>
      </c>
      <c r="N599" s="192">
        <f t="shared" si="596"/>
        <v>0</v>
      </c>
      <c r="O599" s="192">
        <f t="shared" si="596"/>
        <v>0</v>
      </c>
      <c r="P599" s="192">
        <f t="shared" si="596"/>
        <v>0</v>
      </c>
      <c r="Q599" s="192">
        <f t="shared" si="596"/>
        <v>0</v>
      </c>
      <c r="R599" s="192">
        <f t="shared" si="596"/>
        <v>0</v>
      </c>
    </row>
    <row r="600" spans="1:90" hidden="1" x14ac:dyDescent="0.3">
      <c r="D600" s="182" t="str">
        <f t="shared" si="587"/>
        <v>Uitgangspunt index (vanaf 2015): 2%</v>
      </c>
      <c r="J600" s="183">
        <f>1+2%</f>
        <v>1.02</v>
      </c>
      <c r="K600" s="193">
        <f>J600*(1+2%)</f>
        <v>1.0404</v>
      </c>
      <c r="L600" s="193">
        <f t="shared" ref="L600" si="597">K600*(1+2%)</f>
        <v>1.0612079999999999</v>
      </c>
      <c r="M600" s="193">
        <f t="shared" ref="M600" si="598">L600*(1+2%)</f>
        <v>1.08243216</v>
      </c>
      <c r="N600" s="193">
        <f t="shared" ref="N600" si="599">M600*(1+2%)</f>
        <v>1.1040808032</v>
      </c>
      <c r="O600" s="193">
        <f t="shared" ref="O600" si="600">N600*(1+2%)</f>
        <v>1.1261624192640001</v>
      </c>
      <c r="P600" s="193">
        <f t="shared" ref="P600" si="601">O600*(1+2%)</f>
        <v>1.14868566764928</v>
      </c>
      <c r="Q600" s="193">
        <f t="shared" ref="Q600" si="602">P600*(1+2%)</f>
        <v>1.1716593810022657</v>
      </c>
      <c r="R600" s="193">
        <f t="shared" ref="R600" si="603">Q600*(1+2%)</f>
        <v>1.1950925686223111</v>
      </c>
    </row>
    <row r="601" spans="1:90" hidden="1" x14ac:dyDescent="0.3"/>
    <row r="602" spans="1:90" s="177" customFormat="1" hidden="1" x14ac:dyDescent="0.3">
      <c r="A602" s="185"/>
      <c r="B602" s="185"/>
      <c r="C602" s="181"/>
      <c r="D602" s="181"/>
      <c r="E602" s="181"/>
      <c r="F602" s="181"/>
      <c r="G602" s="186">
        <f t="shared" ref="G602:R602" si="604">G592</f>
        <v>41548</v>
      </c>
      <c r="H602" s="181"/>
      <c r="I602" s="186">
        <f t="shared" si="604"/>
        <v>2015</v>
      </c>
      <c r="J602" s="186">
        <f t="shared" si="604"/>
        <v>2016</v>
      </c>
      <c r="K602" s="186">
        <f t="shared" si="604"/>
        <v>2017</v>
      </c>
      <c r="L602" s="186">
        <f t="shared" si="604"/>
        <v>2018</v>
      </c>
      <c r="M602" s="186">
        <f t="shared" si="604"/>
        <v>2019</v>
      </c>
      <c r="N602" s="186">
        <f t="shared" si="604"/>
        <v>2020</v>
      </c>
      <c r="O602" s="186">
        <f t="shared" si="604"/>
        <v>2021</v>
      </c>
      <c r="P602" s="186">
        <f t="shared" si="604"/>
        <v>2022</v>
      </c>
      <c r="Q602" s="186">
        <f t="shared" si="604"/>
        <v>2023</v>
      </c>
      <c r="R602" s="186">
        <f t="shared" si="604"/>
        <v>2024</v>
      </c>
      <c r="S602" s="189"/>
      <c r="T602" s="180"/>
      <c r="U602" s="185"/>
      <c r="V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c r="AS602" s="185"/>
      <c r="AT602" s="185"/>
      <c r="AU602" s="185"/>
      <c r="AV602" s="185"/>
      <c r="AW602" s="185"/>
      <c r="AX602" s="185"/>
      <c r="AY602" s="185"/>
      <c r="AZ602" s="185"/>
      <c r="BA602" s="185"/>
      <c r="BB602" s="185"/>
      <c r="BC602" s="185"/>
      <c r="BD602" s="185"/>
      <c r="BE602" s="185"/>
      <c r="BF602" s="185"/>
      <c r="BG602" s="185"/>
      <c r="BH602" s="185"/>
      <c r="BI602" s="185"/>
      <c r="BJ602" s="185"/>
      <c r="BK602" s="185"/>
      <c r="BL602" s="185"/>
      <c r="BM602" s="185"/>
      <c r="BN602" s="185"/>
      <c r="BO602" s="185"/>
      <c r="BP602" s="185"/>
      <c r="BQ602" s="185"/>
      <c r="BR602" s="185"/>
      <c r="BS602" s="185"/>
      <c r="BT602" s="185"/>
      <c r="BU602" s="185"/>
      <c r="BV602" s="185"/>
      <c r="BW602" s="185"/>
      <c r="BX602" s="185"/>
      <c r="BY602" s="185"/>
      <c r="BZ602" s="185"/>
      <c r="CA602" s="185"/>
      <c r="CB602" s="185"/>
      <c r="CC602" s="185"/>
      <c r="CD602" s="185"/>
      <c r="CE602" s="185"/>
      <c r="CF602" s="185"/>
      <c r="CG602" s="185"/>
      <c r="CH602" s="185"/>
      <c r="CI602" s="185"/>
      <c r="CJ602" s="185"/>
      <c r="CK602" s="185"/>
      <c r="CL602" s="185"/>
    </row>
    <row r="603" spans="1:90" hidden="1" x14ac:dyDescent="0.3">
      <c r="D603" s="182" t="str">
        <f>D593</f>
        <v>Genormeerd aantal groepen</v>
      </c>
      <c r="G603" s="183">
        <v>8</v>
      </c>
      <c r="I603" s="183">
        <v>0</v>
      </c>
      <c r="J603" s="183">
        <v>0</v>
      </c>
      <c r="K603" s="183">
        <v>0</v>
      </c>
      <c r="L603" s="183">
        <v>0</v>
      </c>
      <c r="M603" s="183">
        <v>0</v>
      </c>
      <c r="N603" s="183">
        <v>0</v>
      </c>
      <c r="O603" s="183">
        <v>0</v>
      </c>
      <c r="P603" s="183">
        <v>0</v>
      </c>
      <c r="Q603" s="183">
        <v>0</v>
      </c>
      <c r="R603" s="183">
        <v>0</v>
      </c>
    </row>
    <row r="604" spans="1:90" hidden="1" x14ac:dyDescent="0.3">
      <c r="D604" s="182" t="str">
        <f>D594</f>
        <v>Genormeerde ruimtebehoefte (m² bvo)</v>
      </c>
      <c r="G604" s="183">
        <f>LOOKUP(G603,'Resultaat per school'!$F$197:$F$246,'Resultaat per school'!$E$197:$E$246)</f>
        <v>1085</v>
      </c>
      <c r="I604" s="183">
        <f>LOOKUP(I603,'Resultaat per school'!$F$197:$F$246,'Resultaat per school'!$E$197:$E$246)</f>
        <v>0</v>
      </c>
      <c r="J604" s="183">
        <f>LOOKUP(J603,'Resultaat per school'!$F$197:$F$246,'Resultaat per school'!$E$197:$E$246)</f>
        <v>0</v>
      </c>
      <c r="K604" s="183">
        <f>LOOKUP(K603,'Resultaat per school'!$F$197:$F$246,'Resultaat per school'!$E$197:$E$246)</f>
        <v>0</v>
      </c>
      <c r="L604" s="183">
        <f>LOOKUP(L603,'Resultaat per school'!$F$197:$F$246,'Resultaat per school'!$E$197:$E$246)</f>
        <v>0</v>
      </c>
      <c r="M604" s="183">
        <f>LOOKUP(M603,'Resultaat per school'!$F$197:$F$246,'Resultaat per school'!$E$197:$E$246)</f>
        <v>0</v>
      </c>
      <c r="N604" s="183">
        <f>LOOKUP(N603,'Resultaat per school'!$F$197:$F$246,'Resultaat per school'!$E$197:$E$246)</f>
        <v>0</v>
      </c>
      <c r="O604" s="183">
        <f>LOOKUP(O603,'Resultaat per school'!$F$197:$F$246,'Resultaat per school'!$E$197:$E$246)</f>
        <v>0</v>
      </c>
      <c r="P604" s="183">
        <f>LOOKUP(P603,'Resultaat per school'!$F$197:$F$246,'Resultaat per school'!$E$197:$E$246)</f>
        <v>0</v>
      </c>
      <c r="Q604" s="183">
        <f>LOOKUP(Q603,'Resultaat per school'!$F$197:$F$246,'Resultaat per school'!$E$197:$E$246)</f>
        <v>0</v>
      </c>
      <c r="R604" s="183">
        <f>LOOKUP(R603,'Resultaat per school'!$F$197:$F$246,'Resultaat per school'!$E$197:$E$246)</f>
        <v>0</v>
      </c>
    </row>
    <row r="605" spans="1:90" s="177" customFormat="1" hidden="1" x14ac:dyDescent="0.3">
      <c r="A605" s="185"/>
      <c r="B605" s="185"/>
      <c r="C605" s="181"/>
      <c r="D605" s="181"/>
      <c r="E605" s="181"/>
      <c r="F605" s="181"/>
      <c r="G605" s="190">
        <v>2013</v>
      </c>
      <c r="H605" s="181"/>
      <c r="I605" s="190">
        <v>2015</v>
      </c>
      <c r="J605" s="190">
        <f>I605+1</f>
        <v>2016</v>
      </c>
      <c r="K605" s="190">
        <f t="shared" ref="K605" si="605">J605+1</f>
        <v>2017</v>
      </c>
      <c r="L605" s="190">
        <f t="shared" ref="L605" si="606">K605+1</f>
        <v>2018</v>
      </c>
      <c r="M605" s="190">
        <f t="shared" ref="M605" si="607">L605+1</f>
        <v>2019</v>
      </c>
      <c r="N605" s="190">
        <f t="shared" ref="N605" si="608">M605+1</f>
        <v>2020</v>
      </c>
      <c r="O605" s="190">
        <f t="shared" ref="O605" si="609">N605+1</f>
        <v>2021</v>
      </c>
      <c r="P605" s="190">
        <f t="shared" ref="P605" si="610">O605+1</f>
        <v>2022</v>
      </c>
      <c r="Q605" s="190">
        <f t="shared" ref="Q605" si="611">P605+1</f>
        <v>2023</v>
      </c>
      <c r="R605" s="190">
        <f t="shared" ref="R605" si="612">Q605+1</f>
        <v>2024</v>
      </c>
      <c r="S605" s="189" t="s">
        <v>143</v>
      </c>
      <c r="T605" s="180"/>
      <c r="U605" s="185"/>
      <c r="V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c r="AS605" s="185"/>
      <c r="AT605" s="185"/>
      <c r="AU605" s="185"/>
      <c r="AV605" s="185"/>
      <c r="AW605" s="185"/>
      <c r="AX605" s="185"/>
      <c r="AY605" s="185"/>
      <c r="AZ605" s="185"/>
      <c r="BA605" s="185"/>
      <c r="BB605" s="185"/>
      <c r="BC605" s="185"/>
      <c r="BD605" s="185"/>
      <c r="BE605" s="185"/>
      <c r="BF605" s="185"/>
      <c r="BG605" s="185"/>
      <c r="BH605" s="185"/>
      <c r="BI605" s="185"/>
      <c r="BJ605" s="185"/>
      <c r="BK605" s="185"/>
      <c r="BL605" s="185"/>
      <c r="BM605" s="185"/>
      <c r="BN605" s="185"/>
      <c r="BO605" s="185"/>
      <c r="BP605" s="185"/>
      <c r="BQ605" s="185"/>
      <c r="BR605" s="185"/>
      <c r="BS605" s="185"/>
      <c r="BT605" s="185"/>
      <c r="BU605" s="185"/>
      <c r="BV605" s="185"/>
      <c r="BW605" s="185"/>
      <c r="BX605" s="185"/>
      <c r="BY605" s="185"/>
      <c r="BZ605" s="185"/>
      <c r="CA605" s="185"/>
      <c r="CB605" s="185"/>
      <c r="CC605" s="185"/>
      <c r="CD605" s="185"/>
      <c r="CE605" s="185"/>
      <c r="CF605" s="185"/>
      <c r="CG605" s="185"/>
      <c r="CH605" s="185"/>
      <c r="CI605" s="185"/>
      <c r="CJ605" s="185"/>
      <c r="CK605" s="185"/>
      <c r="CL605" s="185"/>
    </row>
    <row r="606" spans="1:90" hidden="1" x14ac:dyDescent="0.3">
      <c r="D606" s="182" t="str">
        <f>D596</f>
        <v>MI Vergoeding - binnenonderhoud (var)</v>
      </c>
      <c r="G606" s="191">
        <f>G604*'Resultaat per school'!$U$32</f>
        <v>15982.050000000001</v>
      </c>
      <c r="I606" s="191">
        <f>I604*'Resultaat per school'!$V$32</f>
        <v>0</v>
      </c>
      <c r="J606" s="191">
        <f>J604*'Resultaat per school'!$V$32*J610</f>
        <v>0</v>
      </c>
      <c r="K606" s="191">
        <f>K604*'Resultaat per school'!$V$32*K610</f>
        <v>0</v>
      </c>
      <c r="L606" s="191">
        <f>L604*'Resultaat per school'!$V$32*L610</f>
        <v>0</v>
      </c>
      <c r="M606" s="191">
        <f>M604*'Resultaat per school'!$V$32*M610</f>
        <v>0</v>
      </c>
      <c r="N606" s="191">
        <f>N604*'Resultaat per school'!$V$32*N610</f>
        <v>0</v>
      </c>
      <c r="O606" s="191">
        <f>O604*'Resultaat per school'!$V$32*O610</f>
        <v>0</v>
      </c>
      <c r="P606" s="191">
        <f>P604*'Resultaat per school'!$V$32*P610</f>
        <v>0</v>
      </c>
      <c r="Q606" s="191">
        <f>Q604*'Resultaat per school'!$V$32*Q610</f>
        <v>0</v>
      </c>
      <c r="R606" s="191">
        <f>R604*'Resultaat per school'!$V$32*R610</f>
        <v>0</v>
      </c>
      <c r="S606" s="221">
        <f>SUM(I606:R606)+SUM(I608:R608)</f>
        <v>0</v>
      </c>
      <c r="T606" s="180" t="str">
        <f t="shared" si="505"/>
        <v>School 20</v>
      </c>
    </row>
    <row r="607" spans="1:90" hidden="1" x14ac:dyDescent="0.3">
      <c r="D607" s="182" t="str">
        <f>D597</f>
        <v>MI Vergoeding - buitenonderhoud (var)</v>
      </c>
      <c r="G607" s="191"/>
      <c r="I607" s="191">
        <f>I604*'Resultaat per school'!$V$37</f>
        <v>0</v>
      </c>
      <c r="J607" s="191">
        <f>J604*'Resultaat per school'!$V$37*J610</f>
        <v>0</v>
      </c>
      <c r="K607" s="191">
        <f>K604*'Resultaat per school'!$V$37*K610</f>
        <v>0</v>
      </c>
      <c r="L607" s="191">
        <f>L604*'Resultaat per school'!$V$37*L610</f>
        <v>0</v>
      </c>
      <c r="M607" s="191">
        <f>M604*'Resultaat per school'!$V$37*M610</f>
        <v>0</v>
      </c>
      <c r="N607" s="191">
        <f>N604*'Resultaat per school'!$V$37*N610</f>
        <v>0</v>
      </c>
      <c r="O607" s="191">
        <f>O604*'Resultaat per school'!$V$37*O610</f>
        <v>0</v>
      </c>
      <c r="P607" s="191">
        <f>P604*'Resultaat per school'!$V$37*P610</f>
        <v>0</v>
      </c>
      <c r="Q607" s="191">
        <f>Q604*'Resultaat per school'!$V$37*Q610</f>
        <v>0</v>
      </c>
      <c r="R607" s="191">
        <f>R604*'Resultaat per school'!$V$37*R610</f>
        <v>0</v>
      </c>
      <c r="U607" s="221">
        <f>SUM(I607:R607)</f>
        <v>0</v>
      </c>
      <c r="V607" s="180" t="s">
        <v>113</v>
      </c>
    </row>
    <row r="608" spans="1:90" hidden="1" x14ac:dyDescent="0.3">
      <c r="D608" s="182" t="str">
        <f>D598</f>
        <v>MI Vergoeding - onderhoud vast</v>
      </c>
      <c r="G608" s="191">
        <v>1398.48</v>
      </c>
      <c r="H608" s="182">
        <v>0</v>
      </c>
      <c r="I608" s="191">
        <v>0</v>
      </c>
      <c r="J608" s="191">
        <v>0</v>
      </c>
      <c r="K608" s="191">
        <v>0</v>
      </c>
      <c r="L608" s="191">
        <v>0</v>
      </c>
      <c r="M608" s="191">
        <v>0</v>
      </c>
      <c r="N608" s="191">
        <v>0</v>
      </c>
      <c r="O608" s="191">
        <v>0</v>
      </c>
      <c r="P608" s="191">
        <v>0</v>
      </c>
      <c r="Q608" s="191">
        <v>0</v>
      </c>
      <c r="R608" s="191">
        <v>0</v>
      </c>
    </row>
    <row r="609" spans="1:90" hidden="1" x14ac:dyDescent="0.3">
      <c r="C609" s="181" t="str">
        <f>C199</f>
        <v>School 20</v>
      </c>
      <c r="D609" s="182" t="str">
        <f>D599</f>
        <v>Totale MI - vergoeding onderhoud</v>
      </c>
      <c r="G609" s="192">
        <f>SUM(G606:G608)</f>
        <v>17380.530000000002</v>
      </c>
      <c r="I609" s="192">
        <f t="shared" ref="I609:R609" si="613">SUM(I606:I608)</f>
        <v>0</v>
      </c>
      <c r="J609" s="192">
        <f t="shared" si="613"/>
        <v>0</v>
      </c>
      <c r="K609" s="192">
        <f t="shared" si="613"/>
        <v>0</v>
      </c>
      <c r="L609" s="192">
        <f t="shared" si="613"/>
        <v>0</v>
      </c>
      <c r="M609" s="192">
        <f t="shared" si="613"/>
        <v>0</v>
      </c>
      <c r="N609" s="192">
        <f t="shared" si="613"/>
        <v>0</v>
      </c>
      <c r="O609" s="192">
        <f t="shared" si="613"/>
        <v>0</v>
      </c>
      <c r="P609" s="192">
        <f t="shared" si="613"/>
        <v>0</v>
      </c>
      <c r="Q609" s="192">
        <f t="shared" si="613"/>
        <v>0</v>
      </c>
      <c r="R609" s="192">
        <f t="shared" si="613"/>
        <v>0</v>
      </c>
    </row>
    <row r="610" spans="1:90" hidden="1" x14ac:dyDescent="0.3">
      <c r="D610" s="182" t="str">
        <f>D600</f>
        <v>Uitgangspunt index (vanaf 2015): 2%</v>
      </c>
      <c r="J610" s="183">
        <f>1+2%</f>
        <v>1.02</v>
      </c>
      <c r="K610" s="193">
        <f>J610*(1+2%)</f>
        <v>1.0404</v>
      </c>
      <c r="L610" s="193">
        <f t="shared" ref="L610" si="614">K610*(1+2%)</f>
        <v>1.0612079999999999</v>
      </c>
      <c r="M610" s="193">
        <f t="shared" ref="M610" si="615">L610*(1+2%)</f>
        <v>1.08243216</v>
      </c>
      <c r="N610" s="193">
        <f t="shared" ref="N610" si="616">M610*(1+2%)</f>
        <v>1.1040808032</v>
      </c>
      <c r="O610" s="193">
        <f t="shared" ref="O610" si="617">N610*(1+2%)</f>
        <v>1.1261624192640001</v>
      </c>
      <c r="P610" s="193">
        <f t="shared" ref="P610" si="618">O610*(1+2%)</f>
        <v>1.14868566764928</v>
      </c>
      <c r="Q610" s="193">
        <f t="shared" ref="Q610" si="619">P610*(1+2%)</f>
        <v>1.1716593810022657</v>
      </c>
      <c r="R610" s="193">
        <f t="shared" ref="R610" si="620">Q610*(1+2%)</f>
        <v>1.1950925686223111</v>
      </c>
    </row>
    <row r="611" spans="1:90" hidden="1" x14ac:dyDescent="0.3"/>
    <row r="612" spans="1:90" s="177" customFormat="1" hidden="1" x14ac:dyDescent="0.3">
      <c r="A612" s="185"/>
      <c r="B612" s="185"/>
      <c r="C612" s="181"/>
      <c r="D612" s="181"/>
      <c r="E612" s="181"/>
      <c r="F612" s="181"/>
      <c r="G612" s="186">
        <f>G602</f>
        <v>41548</v>
      </c>
      <c r="H612" s="181"/>
      <c r="I612" s="186">
        <f t="shared" ref="I612:R612" si="621">I602</f>
        <v>2015</v>
      </c>
      <c r="J612" s="186">
        <f t="shared" si="621"/>
        <v>2016</v>
      </c>
      <c r="K612" s="186">
        <f t="shared" si="621"/>
        <v>2017</v>
      </c>
      <c r="L612" s="186">
        <f t="shared" si="621"/>
        <v>2018</v>
      </c>
      <c r="M612" s="186">
        <f t="shared" si="621"/>
        <v>2019</v>
      </c>
      <c r="N612" s="186">
        <f t="shared" si="621"/>
        <v>2020</v>
      </c>
      <c r="O612" s="186">
        <f t="shared" si="621"/>
        <v>2021</v>
      </c>
      <c r="P612" s="186">
        <f t="shared" si="621"/>
        <v>2022</v>
      </c>
      <c r="Q612" s="186">
        <f t="shared" si="621"/>
        <v>2023</v>
      </c>
      <c r="R612" s="186">
        <f t="shared" si="621"/>
        <v>2024</v>
      </c>
      <c r="S612" s="189"/>
      <c r="T612" s="180"/>
      <c r="U612" s="185"/>
      <c r="V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c r="AS612" s="185"/>
      <c r="AT612" s="185"/>
      <c r="AU612" s="185"/>
      <c r="AV612" s="185"/>
      <c r="AW612" s="185"/>
      <c r="AX612" s="185"/>
      <c r="AY612" s="185"/>
      <c r="AZ612" s="185"/>
      <c r="BA612" s="185"/>
      <c r="BB612" s="185"/>
      <c r="BC612" s="185"/>
      <c r="BD612" s="185"/>
      <c r="BE612" s="185"/>
      <c r="BF612" s="185"/>
      <c r="BG612" s="185"/>
      <c r="BH612" s="185"/>
      <c r="BI612" s="185"/>
      <c r="BJ612" s="185"/>
      <c r="BK612" s="185"/>
      <c r="BL612" s="185"/>
      <c r="BM612" s="185"/>
      <c r="BN612" s="185"/>
      <c r="BO612" s="185"/>
      <c r="BP612" s="185"/>
      <c r="BQ612" s="185"/>
      <c r="BR612" s="185"/>
      <c r="BS612" s="185"/>
      <c r="BT612" s="185"/>
      <c r="BU612" s="185"/>
      <c r="BV612" s="185"/>
      <c r="BW612" s="185"/>
      <c r="BX612" s="185"/>
      <c r="BY612" s="185"/>
      <c r="BZ612" s="185"/>
      <c r="CA612" s="185"/>
      <c r="CB612" s="185"/>
      <c r="CC612" s="185"/>
      <c r="CD612" s="185"/>
      <c r="CE612" s="185"/>
      <c r="CF612" s="185"/>
      <c r="CG612" s="185"/>
      <c r="CH612" s="185"/>
      <c r="CI612" s="185"/>
      <c r="CJ612" s="185"/>
      <c r="CK612" s="185"/>
      <c r="CL612" s="185"/>
    </row>
    <row r="613" spans="1:90" hidden="1" x14ac:dyDescent="0.3">
      <c r="D613" s="182" t="str">
        <f>D603</f>
        <v>Genormeerd aantal groepen</v>
      </c>
      <c r="G613" s="183">
        <v>8</v>
      </c>
      <c r="I613" s="183">
        <v>0</v>
      </c>
      <c r="J613" s="183">
        <v>0</v>
      </c>
      <c r="K613" s="183">
        <v>0</v>
      </c>
      <c r="L613" s="183">
        <v>0</v>
      </c>
      <c r="M613" s="183">
        <v>0</v>
      </c>
      <c r="N613" s="183">
        <v>0</v>
      </c>
      <c r="O613" s="183">
        <v>0</v>
      </c>
      <c r="P613" s="183">
        <v>0</v>
      </c>
      <c r="Q613" s="183">
        <v>0</v>
      </c>
      <c r="R613" s="183">
        <v>0</v>
      </c>
    </row>
    <row r="614" spans="1:90" hidden="1" x14ac:dyDescent="0.3">
      <c r="D614" s="182" t="str">
        <f t="shared" ref="D614:D620" si="622">D604</f>
        <v>Genormeerde ruimtebehoefte (m² bvo)</v>
      </c>
      <c r="G614" s="183">
        <f>LOOKUP(G613,'Resultaat per school'!$F$197:$F$246,'Resultaat per school'!$E$197:$E$246)</f>
        <v>1085</v>
      </c>
      <c r="I614" s="183">
        <f>LOOKUP(I613,'Resultaat per school'!$F$197:$F$246,'Resultaat per school'!$E$197:$E$246)</f>
        <v>0</v>
      </c>
      <c r="J614" s="183">
        <f>LOOKUP(J613,'Resultaat per school'!$F$197:$F$246,'Resultaat per school'!$E$197:$E$246)</f>
        <v>0</v>
      </c>
      <c r="K614" s="183">
        <f>LOOKUP(K613,'Resultaat per school'!$F$197:$F$246,'Resultaat per school'!$E$197:$E$246)</f>
        <v>0</v>
      </c>
      <c r="L614" s="183">
        <f>LOOKUP(L613,'Resultaat per school'!$F$197:$F$246,'Resultaat per school'!$E$197:$E$246)</f>
        <v>0</v>
      </c>
      <c r="M614" s="183">
        <f>LOOKUP(M613,'Resultaat per school'!$F$197:$F$246,'Resultaat per school'!$E$197:$E$246)</f>
        <v>0</v>
      </c>
      <c r="N614" s="183">
        <f>LOOKUP(N613,'Resultaat per school'!$F$197:$F$246,'Resultaat per school'!$E$197:$E$246)</f>
        <v>0</v>
      </c>
      <c r="O614" s="183">
        <f>LOOKUP(O613,'Resultaat per school'!$F$197:$F$246,'Resultaat per school'!$E$197:$E$246)</f>
        <v>0</v>
      </c>
      <c r="P614" s="183">
        <f>LOOKUP(P613,'Resultaat per school'!$F$197:$F$246,'Resultaat per school'!$E$197:$E$246)</f>
        <v>0</v>
      </c>
      <c r="Q614" s="183">
        <f>LOOKUP(Q613,'Resultaat per school'!$F$197:$F$246,'Resultaat per school'!$E$197:$E$246)</f>
        <v>0</v>
      </c>
      <c r="R614" s="183">
        <f>LOOKUP(R613,'Resultaat per school'!$F$197:$F$246,'Resultaat per school'!$E$197:$E$246)</f>
        <v>0</v>
      </c>
    </row>
    <row r="615" spans="1:90" s="177" customFormat="1" hidden="1" x14ac:dyDescent="0.3">
      <c r="A615" s="185"/>
      <c r="B615" s="185"/>
      <c r="C615" s="181"/>
      <c r="D615" s="181"/>
      <c r="E615" s="181"/>
      <c r="F615" s="181"/>
      <c r="G615" s="190">
        <v>2013</v>
      </c>
      <c r="H615" s="181"/>
      <c r="I615" s="190">
        <v>2015</v>
      </c>
      <c r="J615" s="190">
        <f>I615+1</f>
        <v>2016</v>
      </c>
      <c r="K615" s="190">
        <f t="shared" ref="K615" si="623">J615+1</f>
        <v>2017</v>
      </c>
      <c r="L615" s="190">
        <f t="shared" ref="L615" si="624">K615+1</f>
        <v>2018</v>
      </c>
      <c r="M615" s="190">
        <f t="shared" ref="M615" si="625">L615+1</f>
        <v>2019</v>
      </c>
      <c r="N615" s="190">
        <f t="shared" ref="N615" si="626">M615+1</f>
        <v>2020</v>
      </c>
      <c r="O615" s="190">
        <f t="shared" ref="O615" si="627">N615+1</f>
        <v>2021</v>
      </c>
      <c r="P615" s="190">
        <f t="shared" ref="P615" si="628">O615+1</f>
        <v>2022</v>
      </c>
      <c r="Q615" s="190">
        <f t="shared" ref="Q615" si="629">P615+1</f>
        <v>2023</v>
      </c>
      <c r="R615" s="190">
        <f t="shared" ref="R615" si="630">Q615+1</f>
        <v>2024</v>
      </c>
      <c r="S615" s="189" t="s">
        <v>143</v>
      </c>
      <c r="T615" s="180"/>
      <c r="U615" s="185"/>
      <c r="V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c r="AS615" s="185"/>
      <c r="AT615" s="185"/>
      <c r="AU615" s="185"/>
      <c r="AV615" s="185"/>
      <c r="AW615" s="185"/>
      <c r="AX615" s="185"/>
      <c r="AY615" s="185"/>
      <c r="AZ615" s="185"/>
      <c r="BA615" s="185"/>
      <c r="BB615" s="185"/>
      <c r="BC615" s="185"/>
      <c r="BD615" s="185"/>
      <c r="BE615" s="185"/>
      <c r="BF615" s="185"/>
      <c r="BG615" s="185"/>
      <c r="BH615" s="185"/>
      <c r="BI615" s="185"/>
      <c r="BJ615" s="185"/>
      <c r="BK615" s="185"/>
      <c r="BL615" s="185"/>
      <c r="BM615" s="185"/>
      <c r="BN615" s="185"/>
      <c r="BO615" s="185"/>
      <c r="BP615" s="185"/>
      <c r="BQ615" s="185"/>
      <c r="BR615" s="185"/>
      <c r="BS615" s="185"/>
      <c r="BT615" s="185"/>
      <c r="BU615" s="185"/>
      <c r="BV615" s="185"/>
      <c r="BW615" s="185"/>
      <c r="BX615" s="185"/>
      <c r="BY615" s="185"/>
      <c r="BZ615" s="185"/>
      <c r="CA615" s="185"/>
      <c r="CB615" s="185"/>
      <c r="CC615" s="185"/>
      <c r="CD615" s="185"/>
      <c r="CE615" s="185"/>
      <c r="CF615" s="185"/>
      <c r="CG615" s="185"/>
      <c r="CH615" s="185"/>
      <c r="CI615" s="185"/>
      <c r="CJ615" s="185"/>
      <c r="CK615" s="185"/>
      <c r="CL615" s="185"/>
    </row>
    <row r="616" spans="1:90" hidden="1" x14ac:dyDescent="0.3">
      <c r="D616" s="182" t="str">
        <f t="shared" si="622"/>
        <v>MI Vergoeding - binnenonderhoud (var)</v>
      </c>
      <c r="G616" s="191">
        <f>G614*'Resultaat per school'!$U$32</f>
        <v>15982.050000000001</v>
      </c>
      <c r="I616" s="191">
        <f>I614*'Resultaat per school'!$V$32</f>
        <v>0</v>
      </c>
      <c r="J616" s="191">
        <f>J614*'Resultaat per school'!$V$32*J620</f>
        <v>0</v>
      </c>
      <c r="K616" s="191">
        <f>K614*'Resultaat per school'!$V$32*K620</f>
        <v>0</v>
      </c>
      <c r="L616" s="191">
        <f>L614*'Resultaat per school'!$V$32*L620</f>
        <v>0</v>
      </c>
      <c r="M616" s="191">
        <f>M614*'Resultaat per school'!$V$32*M620</f>
        <v>0</v>
      </c>
      <c r="N616" s="191">
        <f>N614*'Resultaat per school'!$V$32*N620</f>
        <v>0</v>
      </c>
      <c r="O616" s="191">
        <f>O614*'Resultaat per school'!$V$32*O620</f>
        <v>0</v>
      </c>
      <c r="P616" s="191">
        <f>P614*'Resultaat per school'!$V$32*P620</f>
        <v>0</v>
      </c>
      <c r="Q616" s="191">
        <f>Q614*'Resultaat per school'!$V$32*Q620</f>
        <v>0</v>
      </c>
      <c r="R616" s="191">
        <f>R614*'Resultaat per school'!$V$32*R620</f>
        <v>0</v>
      </c>
      <c r="S616" s="221">
        <f>SUM(I616:R616)+SUM(I618:R618)</f>
        <v>0</v>
      </c>
      <c r="T616" s="180" t="str">
        <f t="shared" ref="T616:T666" si="631">C619</f>
        <v>School 21</v>
      </c>
    </row>
    <row r="617" spans="1:90" hidden="1" x14ac:dyDescent="0.3">
      <c r="D617" s="182" t="str">
        <f t="shared" si="622"/>
        <v>MI Vergoeding - buitenonderhoud (var)</v>
      </c>
      <c r="G617" s="191"/>
      <c r="I617" s="191">
        <f>I614*'Resultaat per school'!$V$37</f>
        <v>0</v>
      </c>
      <c r="J617" s="191">
        <f>J614*'Resultaat per school'!$V$37*J620</f>
        <v>0</v>
      </c>
      <c r="K617" s="191">
        <f>K614*'Resultaat per school'!$V$37*K620</f>
        <v>0</v>
      </c>
      <c r="L617" s="191">
        <f>L614*'Resultaat per school'!$V$37*L620</f>
        <v>0</v>
      </c>
      <c r="M617" s="191">
        <f>M614*'Resultaat per school'!$V$37*M620</f>
        <v>0</v>
      </c>
      <c r="N617" s="191">
        <f>N614*'Resultaat per school'!$V$37*N620</f>
        <v>0</v>
      </c>
      <c r="O617" s="191">
        <f>O614*'Resultaat per school'!$V$37*O620</f>
        <v>0</v>
      </c>
      <c r="P617" s="191">
        <f>P614*'Resultaat per school'!$V$37*P620</f>
        <v>0</v>
      </c>
      <c r="Q617" s="191">
        <f>Q614*'Resultaat per school'!$V$37*Q620</f>
        <v>0</v>
      </c>
      <c r="R617" s="191">
        <f>R614*'Resultaat per school'!$V$37*R620</f>
        <v>0</v>
      </c>
      <c r="U617" s="221">
        <f>SUM(I617:R617)</f>
        <v>0</v>
      </c>
      <c r="V617" s="180" t="s">
        <v>114</v>
      </c>
    </row>
    <row r="618" spans="1:90" hidden="1" x14ac:dyDescent="0.3">
      <c r="D618" s="182" t="str">
        <f t="shared" si="622"/>
        <v>MI Vergoeding - onderhoud vast</v>
      </c>
      <c r="G618" s="191">
        <v>1398.48</v>
      </c>
      <c r="H618" s="182">
        <v>0</v>
      </c>
      <c r="I618" s="191">
        <v>0</v>
      </c>
      <c r="J618" s="191">
        <v>0</v>
      </c>
      <c r="K618" s="191">
        <v>0</v>
      </c>
      <c r="L618" s="191">
        <v>0</v>
      </c>
      <c r="M618" s="191">
        <v>0</v>
      </c>
      <c r="N618" s="191">
        <v>0</v>
      </c>
      <c r="O618" s="191">
        <v>0</v>
      </c>
      <c r="P618" s="191">
        <v>0</v>
      </c>
      <c r="Q618" s="191">
        <v>0</v>
      </c>
      <c r="R618" s="191">
        <v>0</v>
      </c>
    </row>
    <row r="619" spans="1:90" hidden="1" x14ac:dyDescent="0.3">
      <c r="C619" s="181" t="str">
        <f>C209</f>
        <v>School 21</v>
      </c>
      <c r="D619" s="182" t="str">
        <f t="shared" si="622"/>
        <v>Totale MI - vergoeding onderhoud</v>
      </c>
      <c r="G619" s="192">
        <f>SUM(G616:G618)</f>
        <v>17380.530000000002</v>
      </c>
      <c r="I619" s="192">
        <f t="shared" ref="I619:R619" si="632">SUM(I616:I618)</f>
        <v>0</v>
      </c>
      <c r="J619" s="192">
        <f t="shared" si="632"/>
        <v>0</v>
      </c>
      <c r="K619" s="192">
        <f t="shared" si="632"/>
        <v>0</v>
      </c>
      <c r="L619" s="192">
        <f t="shared" si="632"/>
        <v>0</v>
      </c>
      <c r="M619" s="192">
        <f t="shared" si="632"/>
        <v>0</v>
      </c>
      <c r="N619" s="192">
        <f t="shared" si="632"/>
        <v>0</v>
      </c>
      <c r="O619" s="192">
        <f t="shared" si="632"/>
        <v>0</v>
      </c>
      <c r="P619" s="192">
        <f t="shared" si="632"/>
        <v>0</v>
      </c>
      <c r="Q619" s="192">
        <f t="shared" si="632"/>
        <v>0</v>
      </c>
      <c r="R619" s="192">
        <f t="shared" si="632"/>
        <v>0</v>
      </c>
    </row>
    <row r="620" spans="1:90" hidden="1" x14ac:dyDescent="0.3">
      <c r="D620" s="182" t="str">
        <f t="shared" si="622"/>
        <v>Uitgangspunt index (vanaf 2015): 2%</v>
      </c>
      <c r="J620" s="183">
        <f>1+2%</f>
        <v>1.02</v>
      </c>
      <c r="K620" s="193">
        <f>J620*(1+2%)</f>
        <v>1.0404</v>
      </c>
      <c r="L620" s="193">
        <f t="shared" ref="L620" si="633">K620*(1+2%)</f>
        <v>1.0612079999999999</v>
      </c>
      <c r="M620" s="193">
        <f t="shared" ref="M620" si="634">L620*(1+2%)</f>
        <v>1.08243216</v>
      </c>
      <c r="N620" s="193">
        <f t="shared" ref="N620" si="635">M620*(1+2%)</f>
        <v>1.1040808032</v>
      </c>
      <c r="O620" s="193">
        <f t="shared" ref="O620" si="636">N620*(1+2%)</f>
        <v>1.1261624192640001</v>
      </c>
      <c r="P620" s="193">
        <f t="shared" ref="P620" si="637">O620*(1+2%)</f>
        <v>1.14868566764928</v>
      </c>
      <c r="Q620" s="193">
        <f t="shared" ref="Q620" si="638">P620*(1+2%)</f>
        <v>1.1716593810022657</v>
      </c>
      <c r="R620" s="193">
        <f t="shared" ref="R620" si="639">Q620*(1+2%)</f>
        <v>1.1950925686223111</v>
      </c>
    </row>
    <row r="621" spans="1:90" hidden="1" x14ac:dyDescent="0.3"/>
    <row r="622" spans="1:90" s="177" customFormat="1" hidden="1" x14ac:dyDescent="0.3">
      <c r="A622" s="185"/>
      <c r="B622" s="185"/>
      <c r="C622" s="181"/>
      <c r="D622" s="181"/>
      <c r="E622" s="181"/>
      <c r="F622" s="181"/>
      <c r="G622" s="186">
        <f>G612</f>
        <v>41548</v>
      </c>
      <c r="H622" s="181"/>
      <c r="I622" s="186">
        <f t="shared" ref="I622:R622" si="640">I612</f>
        <v>2015</v>
      </c>
      <c r="J622" s="186">
        <f t="shared" si="640"/>
        <v>2016</v>
      </c>
      <c r="K622" s="186">
        <f t="shared" si="640"/>
        <v>2017</v>
      </c>
      <c r="L622" s="186">
        <f t="shared" si="640"/>
        <v>2018</v>
      </c>
      <c r="M622" s="186">
        <f t="shared" si="640"/>
        <v>2019</v>
      </c>
      <c r="N622" s="186">
        <f t="shared" si="640"/>
        <v>2020</v>
      </c>
      <c r="O622" s="186">
        <f t="shared" si="640"/>
        <v>2021</v>
      </c>
      <c r="P622" s="186">
        <f t="shared" si="640"/>
        <v>2022</v>
      </c>
      <c r="Q622" s="186">
        <f t="shared" si="640"/>
        <v>2023</v>
      </c>
      <c r="R622" s="186">
        <f t="shared" si="640"/>
        <v>2024</v>
      </c>
      <c r="S622" s="189"/>
      <c r="T622" s="180"/>
      <c r="U622" s="185"/>
      <c r="V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c r="AS622" s="185"/>
      <c r="AT622" s="185"/>
      <c r="AU622" s="185"/>
      <c r="AV622" s="185"/>
      <c r="AW622" s="185"/>
      <c r="AX622" s="185"/>
      <c r="AY622" s="185"/>
      <c r="AZ622" s="185"/>
      <c r="BA622" s="185"/>
      <c r="BB622" s="185"/>
      <c r="BC622" s="185"/>
      <c r="BD622" s="185"/>
      <c r="BE622" s="185"/>
      <c r="BF622" s="185"/>
      <c r="BG622" s="185"/>
      <c r="BH622" s="185"/>
      <c r="BI622" s="185"/>
      <c r="BJ622" s="185"/>
      <c r="BK622" s="185"/>
      <c r="BL622" s="185"/>
      <c r="BM622" s="185"/>
      <c r="BN622" s="185"/>
      <c r="BO622" s="185"/>
      <c r="BP622" s="185"/>
      <c r="BQ622" s="185"/>
      <c r="BR622" s="185"/>
      <c r="BS622" s="185"/>
      <c r="BT622" s="185"/>
      <c r="BU622" s="185"/>
      <c r="BV622" s="185"/>
      <c r="BW622" s="185"/>
      <c r="BX622" s="185"/>
      <c r="BY622" s="185"/>
      <c r="BZ622" s="185"/>
      <c r="CA622" s="185"/>
      <c r="CB622" s="185"/>
      <c r="CC622" s="185"/>
      <c r="CD622" s="185"/>
      <c r="CE622" s="185"/>
      <c r="CF622" s="185"/>
      <c r="CG622" s="185"/>
      <c r="CH622" s="185"/>
      <c r="CI622" s="185"/>
      <c r="CJ622" s="185"/>
      <c r="CK622" s="185"/>
      <c r="CL622" s="185"/>
    </row>
    <row r="623" spans="1:90" hidden="1" x14ac:dyDescent="0.3">
      <c r="D623" s="182" t="str">
        <f>D613</f>
        <v>Genormeerd aantal groepen</v>
      </c>
      <c r="G623" s="183">
        <v>8</v>
      </c>
      <c r="I623" s="183">
        <v>0</v>
      </c>
      <c r="J623" s="183">
        <v>0</v>
      </c>
      <c r="K623" s="183">
        <v>0</v>
      </c>
      <c r="L623" s="183">
        <v>0</v>
      </c>
      <c r="M623" s="183">
        <v>0</v>
      </c>
      <c r="N623" s="183">
        <v>0</v>
      </c>
      <c r="O623" s="183">
        <v>0</v>
      </c>
      <c r="P623" s="183">
        <v>0</v>
      </c>
      <c r="Q623" s="183">
        <v>0</v>
      </c>
      <c r="R623" s="183">
        <v>0</v>
      </c>
    </row>
    <row r="624" spans="1:90" hidden="1" x14ac:dyDescent="0.3">
      <c r="D624" s="182" t="str">
        <f t="shared" ref="D624:D630" si="641">D614</f>
        <v>Genormeerde ruimtebehoefte (m² bvo)</v>
      </c>
      <c r="G624" s="183">
        <f>LOOKUP(G623,'Resultaat per school'!$F$197:$F$246,'Resultaat per school'!$E$197:$E$246)</f>
        <v>1085</v>
      </c>
      <c r="I624" s="183">
        <f>LOOKUP(I623,'Resultaat per school'!$F$197:$F$246,'Resultaat per school'!$E$197:$E$246)</f>
        <v>0</v>
      </c>
      <c r="J624" s="183">
        <f>LOOKUP(J623,'Resultaat per school'!$F$197:$F$246,'Resultaat per school'!$E$197:$E$246)</f>
        <v>0</v>
      </c>
      <c r="K624" s="183">
        <f>LOOKUP(K623,'Resultaat per school'!$F$197:$F$246,'Resultaat per school'!$E$197:$E$246)</f>
        <v>0</v>
      </c>
      <c r="L624" s="183">
        <f>LOOKUP(L623,'Resultaat per school'!$F$197:$F$246,'Resultaat per school'!$E$197:$E$246)</f>
        <v>0</v>
      </c>
      <c r="M624" s="183">
        <f>LOOKUP(M623,'Resultaat per school'!$F$197:$F$246,'Resultaat per school'!$E$197:$E$246)</f>
        <v>0</v>
      </c>
      <c r="N624" s="183">
        <f>LOOKUP(N623,'Resultaat per school'!$F$197:$F$246,'Resultaat per school'!$E$197:$E$246)</f>
        <v>0</v>
      </c>
      <c r="O624" s="183">
        <f>LOOKUP(O623,'Resultaat per school'!$F$197:$F$246,'Resultaat per school'!$E$197:$E$246)</f>
        <v>0</v>
      </c>
      <c r="P624" s="183">
        <f>LOOKUP(P623,'Resultaat per school'!$F$197:$F$246,'Resultaat per school'!$E$197:$E$246)</f>
        <v>0</v>
      </c>
      <c r="Q624" s="183">
        <f>LOOKUP(Q623,'Resultaat per school'!$F$197:$F$246,'Resultaat per school'!$E$197:$E$246)</f>
        <v>0</v>
      </c>
      <c r="R624" s="183">
        <f>LOOKUP(R623,'Resultaat per school'!$F$197:$F$246,'Resultaat per school'!$E$197:$E$246)</f>
        <v>0</v>
      </c>
    </row>
    <row r="625" spans="1:90" s="177" customFormat="1" hidden="1" x14ac:dyDescent="0.3">
      <c r="A625" s="185"/>
      <c r="B625" s="185"/>
      <c r="C625" s="181"/>
      <c r="D625" s="181"/>
      <c r="E625" s="181"/>
      <c r="F625" s="181"/>
      <c r="G625" s="190">
        <v>2013</v>
      </c>
      <c r="H625" s="181"/>
      <c r="I625" s="190">
        <v>2015</v>
      </c>
      <c r="J625" s="190">
        <f>I625+1</f>
        <v>2016</v>
      </c>
      <c r="K625" s="190">
        <f t="shared" ref="K625" si="642">J625+1</f>
        <v>2017</v>
      </c>
      <c r="L625" s="190">
        <f t="shared" ref="L625" si="643">K625+1</f>
        <v>2018</v>
      </c>
      <c r="M625" s="190">
        <f t="shared" ref="M625" si="644">L625+1</f>
        <v>2019</v>
      </c>
      <c r="N625" s="190">
        <f t="shared" ref="N625" si="645">M625+1</f>
        <v>2020</v>
      </c>
      <c r="O625" s="190">
        <f t="shared" ref="O625" si="646">N625+1</f>
        <v>2021</v>
      </c>
      <c r="P625" s="190">
        <f t="shared" ref="P625" si="647">O625+1</f>
        <v>2022</v>
      </c>
      <c r="Q625" s="190">
        <f t="shared" ref="Q625" si="648">P625+1</f>
        <v>2023</v>
      </c>
      <c r="R625" s="190">
        <f t="shared" ref="R625" si="649">Q625+1</f>
        <v>2024</v>
      </c>
      <c r="S625" s="189" t="s">
        <v>143</v>
      </c>
      <c r="T625" s="180"/>
      <c r="U625" s="185"/>
      <c r="V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c r="AS625" s="185"/>
      <c r="AT625" s="185"/>
      <c r="AU625" s="185"/>
      <c r="AV625" s="185"/>
      <c r="AW625" s="185"/>
      <c r="AX625" s="185"/>
      <c r="AY625" s="185"/>
      <c r="AZ625" s="185"/>
      <c r="BA625" s="185"/>
      <c r="BB625" s="185"/>
      <c r="BC625" s="185"/>
      <c r="BD625" s="185"/>
      <c r="BE625" s="185"/>
      <c r="BF625" s="185"/>
      <c r="BG625" s="185"/>
      <c r="BH625" s="185"/>
      <c r="BI625" s="185"/>
      <c r="BJ625" s="185"/>
      <c r="BK625" s="185"/>
      <c r="BL625" s="185"/>
      <c r="BM625" s="185"/>
      <c r="BN625" s="185"/>
      <c r="BO625" s="185"/>
      <c r="BP625" s="185"/>
      <c r="BQ625" s="185"/>
      <c r="BR625" s="185"/>
      <c r="BS625" s="185"/>
      <c r="BT625" s="185"/>
      <c r="BU625" s="185"/>
      <c r="BV625" s="185"/>
      <c r="BW625" s="185"/>
      <c r="BX625" s="185"/>
      <c r="BY625" s="185"/>
      <c r="BZ625" s="185"/>
      <c r="CA625" s="185"/>
      <c r="CB625" s="185"/>
      <c r="CC625" s="185"/>
      <c r="CD625" s="185"/>
      <c r="CE625" s="185"/>
      <c r="CF625" s="185"/>
      <c r="CG625" s="185"/>
      <c r="CH625" s="185"/>
      <c r="CI625" s="185"/>
      <c r="CJ625" s="185"/>
      <c r="CK625" s="185"/>
      <c r="CL625" s="185"/>
    </row>
    <row r="626" spans="1:90" hidden="1" x14ac:dyDescent="0.3">
      <c r="D626" s="182" t="str">
        <f t="shared" si="641"/>
        <v>MI Vergoeding - binnenonderhoud (var)</v>
      </c>
      <c r="G626" s="191">
        <f>G624*'Resultaat per school'!$U$32</f>
        <v>15982.050000000001</v>
      </c>
      <c r="I626" s="191">
        <f>I624*'Resultaat per school'!$V$32</f>
        <v>0</v>
      </c>
      <c r="J626" s="191">
        <f>J624*'Resultaat per school'!$V$32*J630</f>
        <v>0</v>
      </c>
      <c r="K626" s="191">
        <f>K624*'Resultaat per school'!$V$32*K630</f>
        <v>0</v>
      </c>
      <c r="L626" s="191">
        <f>L624*'Resultaat per school'!$V$32*L630</f>
        <v>0</v>
      </c>
      <c r="M626" s="191">
        <f>M624*'Resultaat per school'!$V$32*M630</f>
        <v>0</v>
      </c>
      <c r="N626" s="191">
        <f>N624*'Resultaat per school'!$V$32*N630</f>
        <v>0</v>
      </c>
      <c r="O626" s="191">
        <f>O624*'Resultaat per school'!$V$32*O630</f>
        <v>0</v>
      </c>
      <c r="P626" s="191">
        <f>P624*'Resultaat per school'!$V$32*P630</f>
        <v>0</v>
      </c>
      <c r="Q626" s="191">
        <f>Q624*'Resultaat per school'!$V$32*Q630</f>
        <v>0</v>
      </c>
      <c r="R626" s="191">
        <f>R624*'Resultaat per school'!$V$32*R630</f>
        <v>0</v>
      </c>
      <c r="S626" s="221">
        <f>SUM(I626:R626)+SUM(I628:R628)</f>
        <v>0</v>
      </c>
      <c r="T626" s="180" t="str">
        <f t="shared" si="631"/>
        <v>School 22</v>
      </c>
    </row>
    <row r="627" spans="1:90" hidden="1" x14ac:dyDescent="0.3">
      <c r="D627" s="182" t="str">
        <f t="shared" si="641"/>
        <v>MI Vergoeding - buitenonderhoud (var)</v>
      </c>
      <c r="G627" s="191"/>
      <c r="I627" s="191">
        <f>I624*'Resultaat per school'!$V$37</f>
        <v>0</v>
      </c>
      <c r="J627" s="191">
        <f>J624*'Resultaat per school'!$V$37*J630</f>
        <v>0</v>
      </c>
      <c r="K627" s="191">
        <f>K624*'Resultaat per school'!$V$37*K630</f>
        <v>0</v>
      </c>
      <c r="L627" s="191">
        <f>L624*'Resultaat per school'!$V$37*L630</f>
        <v>0</v>
      </c>
      <c r="M627" s="191">
        <f>M624*'Resultaat per school'!$V$37*M630</f>
        <v>0</v>
      </c>
      <c r="N627" s="191">
        <f>N624*'Resultaat per school'!$V$37*N630</f>
        <v>0</v>
      </c>
      <c r="O627" s="191">
        <f>O624*'Resultaat per school'!$V$37*O630</f>
        <v>0</v>
      </c>
      <c r="P627" s="191">
        <f>P624*'Resultaat per school'!$V$37*P630</f>
        <v>0</v>
      </c>
      <c r="Q627" s="191">
        <f>Q624*'Resultaat per school'!$V$37*Q630</f>
        <v>0</v>
      </c>
      <c r="R627" s="191">
        <f>R624*'Resultaat per school'!$V$37*R630</f>
        <v>0</v>
      </c>
      <c r="U627" s="221">
        <f>SUM(I627:R627)</f>
        <v>0</v>
      </c>
      <c r="V627" s="180" t="s">
        <v>115</v>
      </c>
    </row>
    <row r="628" spans="1:90" hidden="1" x14ac:dyDescent="0.3">
      <c r="D628" s="182" t="str">
        <f t="shared" si="641"/>
        <v>MI Vergoeding - onderhoud vast</v>
      </c>
      <c r="G628" s="191">
        <v>1398.48</v>
      </c>
      <c r="H628" s="182">
        <v>0</v>
      </c>
      <c r="I628" s="191">
        <v>0</v>
      </c>
      <c r="J628" s="191">
        <v>0</v>
      </c>
      <c r="K628" s="191">
        <v>0</v>
      </c>
      <c r="L628" s="191">
        <v>0</v>
      </c>
      <c r="M628" s="191">
        <v>0</v>
      </c>
      <c r="N628" s="191">
        <v>0</v>
      </c>
      <c r="O628" s="191">
        <v>0</v>
      </c>
      <c r="P628" s="191">
        <v>0</v>
      </c>
      <c r="Q628" s="191">
        <v>0</v>
      </c>
      <c r="R628" s="191">
        <v>0</v>
      </c>
    </row>
    <row r="629" spans="1:90" hidden="1" x14ac:dyDescent="0.3">
      <c r="C629" s="181" t="str">
        <f>C219</f>
        <v>School 22</v>
      </c>
      <c r="D629" s="182" t="str">
        <f t="shared" si="641"/>
        <v>Totale MI - vergoeding onderhoud</v>
      </c>
      <c r="G629" s="192">
        <f>SUM(G626:G628)</f>
        <v>17380.530000000002</v>
      </c>
      <c r="I629" s="192">
        <f t="shared" ref="I629:R629" si="650">SUM(I626:I628)</f>
        <v>0</v>
      </c>
      <c r="J629" s="192">
        <f t="shared" si="650"/>
        <v>0</v>
      </c>
      <c r="K629" s="192">
        <f t="shared" si="650"/>
        <v>0</v>
      </c>
      <c r="L629" s="192">
        <f t="shared" si="650"/>
        <v>0</v>
      </c>
      <c r="M629" s="192">
        <f t="shared" si="650"/>
        <v>0</v>
      </c>
      <c r="N629" s="192">
        <f t="shared" si="650"/>
        <v>0</v>
      </c>
      <c r="O629" s="192">
        <f t="shared" si="650"/>
        <v>0</v>
      </c>
      <c r="P629" s="192">
        <f t="shared" si="650"/>
        <v>0</v>
      </c>
      <c r="Q629" s="192">
        <f t="shared" si="650"/>
        <v>0</v>
      </c>
      <c r="R629" s="192">
        <f t="shared" si="650"/>
        <v>0</v>
      </c>
    </row>
    <row r="630" spans="1:90" hidden="1" x14ac:dyDescent="0.3">
      <c r="D630" s="182" t="str">
        <f t="shared" si="641"/>
        <v>Uitgangspunt index (vanaf 2015): 2%</v>
      </c>
      <c r="J630" s="183">
        <f>1+2%</f>
        <v>1.02</v>
      </c>
      <c r="K630" s="193">
        <f>J630*(1+2%)</f>
        <v>1.0404</v>
      </c>
      <c r="L630" s="193">
        <f t="shared" ref="L630" si="651">K630*(1+2%)</f>
        <v>1.0612079999999999</v>
      </c>
      <c r="M630" s="193">
        <f t="shared" ref="M630" si="652">L630*(1+2%)</f>
        <v>1.08243216</v>
      </c>
      <c r="N630" s="193">
        <f t="shared" ref="N630" si="653">M630*(1+2%)</f>
        <v>1.1040808032</v>
      </c>
      <c r="O630" s="193">
        <f t="shared" ref="O630" si="654">N630*(1+2%)</f>
        <v>1.1261624192640001</v>
      </c>
      <c r="P630" s="193">
        <f t="shared" ref="P630" si="655">O630*(1+2%)</f>
        <v>1.14868566764928</v>
      </c>
      <c r="Q630" s="193">
        <f t="shared" ref="Q630" si="656">P630*(1+2%)</f>
        <v>1.1716593810022657</v>
      </c>
      <c r="R630" s="193">
        <f t="shared" ref="R630" si="657">Q630*(1+2%)</f>
        <v>1.1950925686223111</v>
      </c>
    </row>
    <row r="631" spans="1:90" hidden="1" x14ac:dyDescent="0.3"/>
    <row r="632" spans="1:90" s="177" customFormat="1" hidden="1" x14ac:dyDescent="0.3">
      <c r="A632" s="185"/>
      <c r="B632" s="185"/>
      <c r="C632" s="181"/>
      <c r="D632" s="181"/>
      <c r="E632" s="181"/>
      <c r="F632" s="181"/>
      <c r="G632" s="186">
        <f>G622</f>
        <v>41548</v>
      </c>
      <c r="H632" s="181"/>
      <c r="I632" s="186">
        <f t="shared" ref="I632:R632" si="658">I622</f>
        <v>2015</v>
      </c>
      <c r="J632" s="186">
        <f t="shared" si="658"/>
        <v>2016</v>
      </c>
      <c r="K632" s="186">
        <f t="shared" si="658"/>
        <v>2017</v>
      </c>
      <c r="L632" s="186">
        <f t="shared" si="658"/>
        <v>2018</v>
      </c>
      <c r="M632" s="186">
        <f t="shared" si="658"/>
        <v>2019</v>
      </c>
      <c r="N632" s="186">
        <f t="shared" si="658"/>
        <v>2020</v>
      </c>
      <c r="O632" s="186">
        <f t="shared" si="658"/>
        <v>2021</v>
      </c>
      <c r="P632" s="186">
        <f t="shared" si="658"/>
        <v>2022</v>
      </c>
      <c r="Q632" s="186">
        <f t="shared" si="658"/>
        <v>2023</v>
      </c>
      <c r="R632" s="186">
        <f t="shared" si="658"/>
        <v>2024</v>
      </c>
      <c r="S632" s="189"/>
      <c r="T632" s="180"/>
      <c r="U632" s="185"/>
      <c r="V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c r="AS632" s="185"/>
      <c r="AT632" s="185"/>
      <c r="AU632" s="185"/>
      <c r="AV632" s="185"/>
      <c r="AW632" s="185"/>
      <c r="AX632" s="185"/>
      <c r="AY632" s="185"/>
      <c r="AZ632" s="185"/>
      <c r="BA632" s="185"/>
      <c r="BB632" s="185"/>
      <c r="BC632" s="185"/>
      <c r="BD632" s="185"/>
      <c r="BE632" s="185"/>
      <c r="BF632" s="185"/>
      <c r="BG632" s="185"/>
      <c r="BH632" s="185"/>
      <c r="BI632" s="185"/>
      <c r="BJ632" s="185"/>
      <c r="BK632" s="185"/>
      <c r="BL632" s="185"/>
      <c r="BM632" s="185"/>
      <c r="BN632" s="185"/>
      <c r="BO632" s="185"/>
      <c r="BP632" s="185"/>
      <c r="BQ632" s="185"/>
      <c r="BR632" s="185"/>
      <c r="BS632" s="185"/>
      <c r="BT632" s="185"/>
      <c r="BU632" s="185"/>
      <c r="BV632" s="185"/>
      <c r="BW632" s="185"/>
      <c r="BX632" s="185"/>
      <c r="BY632" s="185"/>
      <c r="BZ632" s="185"/>
      <c r="CA632" s="185"/>
      <c r="CB632" s="185"/>
      <c r="CC632" s="185"/>
      <c r="CD632" s="185"/>
      <c r="CE632" s="185"/>
      <c r="CF632" s="185"/>
      <c r="CG632" s="185"/>
      <c r="CH632" s="185"/>
      <c r="CI632" s="185"/>
      <c r="CJ632" s="185"/>
      <c r="CK632" s="185"/>
      <c r="CL632" s="185"/>
    </row>
    <row r="633" spans="1:90" hidden="1" x14ac:dyDescent="0.3">
      <c r="D633" s="182" t="str">
        <f>D623</f>
        <v>Genormeerd aantal groepen</v>
      </c>
      <c r="G633" s="183">
        <v>8</v>
      </c>
      <c r="I633" s="183">
        <v>0</v>
      </c>
      <c r="J633" s="183">
        <v>0</v>
      </c>
      <c r="K633" s="183">
        <v>0</v>
      </c>
      <c r="L633" s="183">
        <v>0</v>
      </c>
      <c r="M633" s="183">
        <v>0</v>
      </c>
      <c r="N633" s="183">
        <v>0</v>
      </c>
      <c r="O633" s="183">
        <v>0</v>
      </c>
      <c r="P633" s="183">
        <v>0</v>
      </c>
      <c r="Q633" s="183">
        <v>0</v>
      </c>
      <c r="R633" s="183">
        <v>0</v>
      </c>
    </row>
    <row r="634" spans="1:90" hidden="1" x14ac:dyDescent="0.3">
      <c r="D634" s="182" t="str">
        <f t="shared" ref="D634:D640" si="659">D624</f>
        <v>Genormeerde ruimtebehoefte (m² bvo)</v>
      </c>
      <c r="G634" s="183">
        <f>LOOKUP(G633,'Resultaat per school'!$F$197:$F$246,'Resultaat per school'!$E$197:$E$246)</f>
        <v>1085</v>
      </c>
      <c r="I634" s="183">
        <f>LOOKUP(I633,'Resultaat per school'!$F$197:$F$246,'Resultaat per school'!$E$197:$E$246)</f>
        <v>0</v>
      </c>
      <c r="J634" s="183">
        <f>LOOKUP(J633,'Resultaat per school'!$F$197:$F$246,'Resultaat per school'!$E$197:$E$246)</f>
        <v>0</v>
      </c>
      <c r="K634" s="183">
        <f>LOOKUP(K633,'Resultaat per school'!$F$197:$F$246,'Resultaat per school'!$E$197:$E$246)</f>
        <v>0</v>
      </c>
      <c r="L634" s="183">
        <f>LOOKUP(L633,'Resultaat per school'!$F$197:$F$246,'Resultaat per school'!$E$197:$E$246)</f>
        <v>0</v>
      </c>
      <c r="M634" s="183">
        <f>LOOKUP(M633,'Resultaat per school'!$F$197:$F$246,'Resultaat per school'!$E$197:$E$246)</f>
        <v>0</v>
      </c>
      <c r="N634" s="183">
        <f>LOOKUP(N633,'Resultaat per school'!$F$197:$F$246,'Resultaat per school'!$E$197:$E$246)</f>
        <v>0</v>
      </c>
      <c r="O634" s="183">
        <f>LOOKUP(O633,'Resultaat per school'!$F$197:$F$246,'Resultaat per school'!$E$197:$E$246)</f>
        <v>0</v>
      </c>
      <c r="P634" s="183">
        <f>LOOKUP(P633,'Resultaat per school'!$F$197:$F$246,'Resultaat per school'!$E$197:$E$246)</f>
        <v>0</v>
      </c>
      <c r="Q634" s="183">
        <f>LOOKUP(Q633,'Resultaat per school'!$F$197:$F$246,'Resultaat per school'!$E$197:$E$246)</f>
        <v>0</v>
      </c>
      <c r="R634" s="183">
        <f>LOOKUP(R633,'Resultaat per school'!$F$197:$F$246,'Resultaat per school'!$E$197:$E$246)</f>
        <v>0</v>
      </c>
    </row>
    <row r="635" spans="1:90" s="177" customFormat="1" hidden="1" x14ac:dyDescent="0.3">
      <c r="A635" s="185"/>
      <c r="B635" s="185"/>
      <c r="C635" s="181"/>
      <c r="D635" s="181"/>
      <c r="E635" s="181"/>
      <c r="F635" s="181"/>
      <c r="G635" s="190">
        <v>2013</v>
      </c>
      <c r="H635" s="181"/>
      <c r="I635" s="190">
        <v>2015</v>
      </c>
      <c r="J635" s="190">
        <f>I635+1</f>
        <v>2016</v>
      </c>
      <c r="K635" s="190">
        <f t="shared" ref="K635" si="660">J635+1</f>
        <v>2017</v>
      </c>
      <c r="L635" s="190">
        <f t="shared" ref="L635" si="661">K635+1</f>
        <v>2018</v>
      </c>
      <c r="M635" s="190">
        <f t="shared" ref="M635" si="662">L635+1</f>
        <v>2019</v>
      </c>
      <c r="N635" s="190">
        <f t="shared" ref="N635" si="663">M635+1</f>
        <v>2020</v>
      </c>
      <c r="O635" s="190">
        <f t="shared" ref="O635" si="664">N635+1</f>
        <v>2021</v>
      </c>
      <c r="P635" s="190">
        <f t="shared" ref="P635" si="665">O635+1</f>
        <v>2022</v>
      </c>
      <c r="Q635" s="190">
        <f t="shared" ref="Q635" si="666">P635+1</f>
        <v>2023</v>
      </c>
      <c r="R635" s="190">
        <f t="shared" ref="R635" si="667">Q635+1</f>
        <v>2024</v>
      </c>
      <c r="S635" s="189" t="s">
        <v>143</v>
      </c>
      <c r="T635" s="180"/>
      <c r="U635" s="185"/>
      <c r="V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c r="AS635" s="185"/>
      <c r="AT635" s="185"/>
      <c r="AU635" s="185"/>
      <c r="AV635" s="185"/>
      <c r="AW635" s="185"/>
      <c r="AX635" s="185"/>
      <c r="AY635" s="185"/>
      <c r="AZ635" s="185"/>
      <c r="BA635" s="185"/>
      <c r="BB635" s="185"/>
      <c r="BC635" s="185"/>
      <c r="BD635" s="185"/>
      <c r="BE635" s="185"/>
      <c r="BF635" s="185"/>
      <c r="BG635" s="185"/>
      <c r="BH635" s="185"/>
      <c r="BI635" s="185"/>
      <c r="BJ635" s="185"/>
      <c r="BK635" s="185"/>
      <c r="BL635" s="185"/>
      <c r="BM635" s="185"/>
      <c r="BN635" s="185"/>
      <c r="BO635" s="185"/>
      <c r="BP635" s="185"/>
      <c r="BQ635" s="185"/>
      <c r="BR635" s="185"/>
      <c r="BS635" s="185"/>
      <c r="BT635" s="185"/>
      <c r="BU635" s="185"/>
      <c r="BV635" s="185"/>
      <c r="BW635" s="185"/>
      <c r="BX635" s="185"/>
      <c r="BY635" s="185"/>
      <c r="BZ635" s="185"/>
      <c r="CA635" s="185"/>
      <c r="CB635" s="185"/>
      <c r="CC635" s="185"/>
      <c r="CD635" s="185"/>
      <c r="CE635" s="185"/>
      <c r="CF635" s="185"/>
      <c r="CG635" s="185"/>
      <c r="CH635" s="185"/>
      <c r="CI635" s="185"/>
      <c r="CJ635" s="185"/>
      <c r="CK635" s="185"/>
      <c r="CL635" s="185"/>
    </row>
    <row r="636" spans="1:90" hidden="1" x14ac:dyDescent="0.3">
      <c r="D636" s="182" t="str">
        <f t="shared" si="659"/>
        <v>MI Vergoeding - binnenonderhoud (var)</v>
      </c>
      <c r="G636" s="191">
        <f>G634*'Resultaat per school'!$U$32</f>
        <v>15982.050000000001</v>
      </c>
      <c r="I636" s="191">
        <f>I634*'Resultaat per school'!$V$32</f>
        <v>0</v>
      </c>
      <c r="J636" s="191">
        <f>J634*'Resultaat per school'!$V$32*J640</f>
        <v>0</v>
      </c>
      <c r="K636" s="191">
        <f>K634*'Resultaat per school'!$V$32*K640</f>
        <v>0</v>
      </c>
      <c r="L636" s="191">
        <f>L634*'Resultaat per school'!$V$32*L640</f>
        <v>0</v>
      </c>
      <c r="M636" s="191">
        <f>M634*'Resultaat per school'!$V$32*M640</f>
        <v>0</v>
      </c>
      <c r="N636" s="191">
        <f>N634*'Resultaat per school'!$V$32*N640</f>
        <v>0</v>
      </c>
      <c r="O636" s="191">
        <f>O634*'Resultaat per school'!$V$32*O640</f>
        <v>0</v>
      </c>
      <c r="P636" s="191">
        <f>P634*'Resultaat per school'!$V$32*P640</f>
        <v>0</v>
      </c>
      <c r="Q636" s="191">
        <f>Q634*'Resultaat per school'!$V$32*Q640</f>
        <v>0</v>
      </c>
      <c r="R636" s="191">
        <f>R634*'Resultaat per school'!$V$32*R640</f>
        <v>0</v>
      </c>
      <c r="S636" s="221">
        <f>SUM(I636:R636)+SUM(I638:R638)</f>
        <v>0</v>
      </c>
      <c r="T636" s="180" t="str">
        <f t="shared" si="631"/>
        <v>School 23</v>
      </c>
    </row>
    <row r="637" spans="1:90" hidden="1" x14ac:dyDescent="0.3">
      <c r="D637" s="182" t="str">
        <f t="shared" si="659"/>
        <v>MI Vergoeding - buitenonderhoud (var)</v>
      </c>
      <c r="G637" s="191"/>
      <c r="I637" s="191">
        <f>I634*'Resultaat per school'!$V$37</f>
        <v>0</v>
      </c>
      <c r="J637" s="191">
        <f>J634*'Resultaat per school'!$V$37*J640</f>
        <v>0</v>
      </c>
      <c r="K637" s="191">
        <f>K634*'Resultaat per school'!$V$37*K640</f>
        <v>0</v>
      </c>
      <c r="L637" s="191">
        <f>L634*'Resultaat per school'!$V$37*L640</f>
        <v>0</v>
      </c>
      <c r="M637" s="191">
        <f>M634*'Resultaat per school'!$V$37*M640</f>
        <v>0</v>
      </c>
      <c r="N637" s="191">
        <f>N634*'Resultaat per school'!$V$37*N640</f>
        <v>0</v>
      </c>
      <c r="O637" s="191">
        <f>O634*'Resultaat per school'!$V$37*O640</f>
        <v>0</v>
      </c>
      <c r="P637" s="191">
        <f>P634*'Resultaat per school'!$V$37*P640</f>
        <v>0</v>
      </c>
      <c r="Q637" s="191">
        <f>Q634*'Resultaat per school'!$V$37*Q640</f>
        <v>0</v>
      </c>
      <c r="R637" s="191">
        <f>R634*'Resultaat per school'!$V$37*R640</f>
        <v>0</v>
      </c>
      <c r="U637" s="221">
        <f>SUM(I637:R637)</f>
        <v>0</v>
      </c>
      <c r="V637" s="180" t="s">
        <v>116</v>
      </c>
    </row>
    <row r="638" spans="1:90" hidden="1" x14ac:dyDescent="0.3">
      <c r="D638" s="182" t="str">
        <f t="shared" si="659"/>
        <v>MI Vergoeding - onderhoud vast</v>
      </c>
      <c r="G638" s="191">
        <v>1398.48</v>
      </c>
      <c r="H638" s="182">
        <v>0</v>
      </c>
      <c r="I638" s="191">
        <v>0</v>
      </c>
      <c r="J638" s="191">
        <v>0</v>
      </c>
      <c r="K638" s="191">
        <v>0</v>
      </c>
      <c r="L638" s="191">
        <v>0</v>
      </c>
      <c r="M638" s="191">
        <v>0</v>
      </c>
      <c r="N638" s="191">
        <v>0</v>
      </c>
      <c r="O638" s="191">
        <v>0</v>
      </c>
      <c r="P638" s="191">
        <v>0</v>
      </c>
      <c r="Q638" s="191">
        <v>0</v>
      </c>
      <c r="R638" s="191">
        <v>0</v>
      </c>
    </row>
    <row r="639" spans="1:90" hidden="1" x14ac:dyDescent="0.3">
      <c r="C639" s="181" t="str">
        <f>C229</f>
        <v>School 23</v>
      </c>
      <c r="D639" s="182" t="str">
        <f t="shared" si="659"/>
        <v>Totale MI - vergoeding onderhoud</v>
      </c>
      <c r="G639" s="192">
        <f>SUM(G636:G638)</f>
        <v>17380.530000000002</v>
      </c>
      <c r="I639" s="192">
        <f t="shared" ref="I639:R639" si="668">SUM(I636:I638)</f>
        <v>0</v>
      </c>
      <c r="J639" s="192">
        <f t="shared" si="668"/>
        <v>0</v>
      </c>
      <c r="K639" s="192">
        <f t="shared" si="668"/>
        <v>0</v>
      </c>
      <c r="L639" s="192">
        <f t="shared" si="668"/>
        <v>0</v>
      </c>
      <c r="M639" s="192">
        <f t="shared" si="668"/>
        <v>0</v>
      </c>
      <c r="N639" s="192">
        <f t="shared" si="668"/>
        <v>0</v>
      </c>
      <c r="O639" s="192">
        <f t="shared" si="668"/>
        <v>0</v>
      </c>
      <c r="P639" s="192">
        <f t="shared" si="668"/>
        <v>0</v>
      </c>
      <c r="Q639" s="192">
        <f t="shared" si="668"/>
        <v>0</v>
      </c>
      <c r="R639" s="192">
        <f t="shared" si="668"/>
        <v>0</v>
      </c>
    </row>
    <row r="640" spans="1:90" hidden="1" x14ac:dyDescent="0.3">
      <c r="D640" s="182" t="str">
        <f t="shared" si="659"/>
        <v>Uitgangspunt index (vanaf 2015): 2%</v>
      </c>
      <c r="J640" s="183">
        <f>1+2%</f>
        <v>1.02</v>
      </c>
      <c r="K640" s="193">
        <f>J640*(1+2%)</f>
        <v>1.0404</v>
      </c>
      <c r="L640" s="193">
        <f t="shared" ref="L640" si="669">K640*(1+2%)</f>
        <v>1.0612079999999999</v>
      </c>
      <c r="M640" s="193">
        <f t="shared" ref="M640" si="670">L640*(1+2%)</f>
        <v>1.08243216</v>
      </c>
      <c r="N640" s="193">
        <f t="shared" ref="N640" si="671">M640*(1+2%)</f>
        <v>1.1040808032</v>
      </c>
      <c r="O640" s="193">
        <f t="shared" ref="O640" si="672">N640*(1+2%)</f>
        <v>1.1261624192640001</v>
      </c>
      <c r="P640" s="193">
        <f t="shared" ref="P640" si="673">O640*(1+2%)</f>
        <v>1.14868566764928</v>
      </c>
      <c r="Q640" s="193">
        <f t="shared" ref="Q640" si="674">P640*(1+2%)</f>
        <v>1.1716593810022657</v>
      </c>
      <c r="R640" s="193">
        <f t="shared" ref="R640" si="675">Q640*(1+2%)</f>
        <v>1.1950925686223111</v>
      </c>
    </row>
    <row r="641" spans="1:90" hidden="1" x14ac:dyDescent="0.3"/>
    <row r="642" spans="1:90" s="177" customFormat="1" hidden="1" x14ac:dyDescent="0.3">
      <c r="A642" s="185"/>
      <c r="B642" s="185"/>
      <c r="C642" s="181"/>
      <c r="D642" s="181"/>
      <c r="E642" s="181"/>
      <c r="F642" s="181"/>
      <c r="G642" s="186">
        <f>G632</f>
        <v>41548</v>
      </c>
      <c r="H642" s="181"/>
      <c r="I642" s="186">
        <f t="shared" ref="I642:R642" si="676">I632</f>
        <v>2015</v>
      </c>
      <c r="J642" s="186">
        <f t="shared" si="676"/>
        <v>2016</v>
      </c>
      <c r="K642" s="186">
        <f t="shared" si="676"/>
        <v>2017</v>
      </c>
      <c r="L642" s="186">
        <f t="shared" si="676"/>
        <v>2018</v>
      </c>
      <c r="M642" s="186">
        <f t="shared" si="676"/>
        <v>2019</v>
      </c>
      <c r="N642" s="186">
        <f t="shared" si="676"/>
        <v>2020</v>
      </c>
      <c r="O642" s="186">
        <f t="shared" si="676"/>
        <v>2021</v>
      </c>
      <c r="P642" s="186">
        <f t="shared" si="676"/>
        <v>2022</v>
      </c>
      <c r="Q642" s="186">
        <f t="shared" si="676"/>
        <v>2023</v>
      </c>
      <c r="R642" s="186">
        <f t="shared" si="676"/>
        <v>2024</v>
      </c>
      <c r="S642" s="189"/>
      <c r="T642" s="180"/>
      <c r="U642" s="185"/>
      <c r="V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c r="AS642" s="185"/>
      <c r="AT642" s="185"/>
      <c r="AU642" s="185"/>
      <c r="AV642" s="185"/>
      <c r="AW642" s="185"/>
      <c r="AX642" s="185"/>
      <c r="AY642" s="185"/>
      <c r="AZ642" s="185"/>
      <c r="BA642" s="185"/>
      <c r="BB642" s="185"/>
      <c r="BC642" s="185"/>
      <c r="BD642" s="185"/>
      <c r="BE642" s="185"/>
      <c r="BF642" s="185"/>
      <c r="BG642" s="185"/>
      <c r="BH642" s="185"/>
      <c r="BI642" s="185"/>
      <c r="BJ642" s="185"/>
      <c r="BK642" s="185"/>
      <c r="BL642" s="185"/>
      <c r="BM642" s="185"/>
      <c r="BN642" s="185"/>
      <c r="BO642" s="185"/>
      <c r="BP642" s="185"/>
      <c r="BQ642" s="185"/>
      <c r="BR642" s="185"/>
      <c r="BS642" s="185"/>
      <c r="BT642" s="185"/>
      <c r="BU642" s="185"/>
      <c r="BV642" s="185"/>
      <c r="BW642" s="185"/>
      <c r="BX642" s="185"/>
      <c r="BY642" s="185"/>
      <c r="BZ642" s="185"/>
      <c r="CA642" s="185"/>
      <c r="CB642" s="185"/>
      <c r="CC642" s="185"/>
      <c r="CD642" s="185"/>
      <c r="CE642" s="185"/>
      <c r="CF642" s="185"/>
      <c r="CG642" s="185"/>
      <c r="CH642" s="185"/>
      <c r="CI642" s="185"/>
      <c r="CJ642" s="185"/>
      <c r="CK642" s="185"/>
      <c r="CL642" s="185"/>
    </row>
    <row r="643" spans="1:90" hidden="1" x14ac:dyDescent="0.3">
      <c r="D643" s="182" t="str">
        <f>D633</f>
        <v>Genormeerd aantal groepen</v>
      </c>
      <c r="G643" s="183">
        <v>8</v>
      </c>
      <c r="I643" s="183">
        <v>0</v>
      </c>
      <c r="J643" s="183">
        <v>0</v>
      </c>
      <c r="K643" s="183">
        <v>0</v>
      </c>
      <c r="L643" s="183">
        <v>0</v>
      </c>
      <c r="M643" s="183">
        <v>0</v>
      </c>
      <c r="N643" s="183">
        <v>0</v>
      </c>
      <c r="O643" s="183">
        <v>0</v>
      </c>
      <c r="P643" s="183">
        <v>0</v>
      </c>
      <c r="Q643" s="183">
        <v>0</v>
      </c>
      <c r="R643" s="183">
        <v>0</v>
      </c>
    </row>
    <row r="644" spans="1:90" hidden="1" x14ac:dyDescent="0.3">
      <c r="D644" s="182" t="str">
        <f t="shared" ref="D644:D650" si="677">D634</f>
        <v>Genormeerde ruimtebehoefte (m² bvo)</v>
      </c>
      <c r="G644" s="183">
        <f>LOOKUP(G643,'Resultaat per school'!$F$197:$F$246,'Resultaat per school'!$E$197:$E$246)</f>
        <v>1085</v>
      </c>
      <c r="I644" s="183">
        <f>LOOKUP(I643,'Resultaat per school'!$F$197:$F$246,'Resultaat per school'!$E$197:$E$246)</f>
        <v>0</v>
      </c>
      <c r="J644" s="183">
        <f>LOOKUP(J643,'Resultaat per school'!$F$197:$F$246,'Resultaat per school'!$E$197:$E$246)</f>
        <v>0</v>
      </c>
      <c r="K644" s="183">
        <f>LOOKUP(K643,'Resultaat per school'!$F$197:$F$246,'Resultaat per school'!$E$197:$E$246)</f>
        <v>0</v>
      </c>
      <c r="L644" s="183">
        <f>LOOKUP(L643,'Resultaat per school'!$F$197:$F$246,'Resultaat per school'!$E$197:$E$246)</f>
        <v>0</v>
      </c>
      <c r="M644" s="183">
        <f>LOOKUP(M643,'Resultaat per school'!$F$197:$F$246,'Resultaat per school'!$E$197:$E$246)</f>
        <v>0</v>
      </c>
      <c r="N644" s="183">
        <f>LOOKUP(N643,'Resultaat per school'!$F$197:$F$246,'Resultaat per school'!$E$197:$E$246)</f>
        <v>0</v>
      </c>
      <c r="O644" s="183">
        <f>LOOKUP(O643,'Resultaat per school'!$F$197:$F$246,'Resultaat per school'!$E$197:$E$246)</f>
        <v>0</v>
      </c>
      <c r="P644" s="183">
        <f>LOOKUP(P643,'Resultaat per school'!$F$197:$F$246,'Resultaat per school'!$E$197:$E$246)</f>
        <v>0</v>
      </c>
      <c r="Q644" s="183">
        <f>LOOKUP(Q643,'Resultaat per school'!$F$197:$F$246,'Resultaat per school'!$E$197:$E$246)</f>
        <v>0</v>
      </c>
      <c r="R644" s="183">
        <f>LOOKUP(R643,'Resultaat per school'!$F$197:$F$246,'Resultaat per school'!$E$197:$E$246)</f>
        <v>0</v>
      </c>
    </row>
    <row r="645" spans="1:90" s="177" customFormat="1" hidden="1" x14ac:dyDescent="0.3">
      <c r="A645" s="185"/>
      <c r="B645" s="185"/>
      <c r="C645" s="181"/>
      <c r="D645" s="181"/>
      <c r="E645" s="181"/>
      <c r="F645" s="181"/>
      <c r="G645" s="190">
        <v>2013</v>
      </c>
      <c r="H645" s="181"/>
      <c r="I645" s="190">
        <v>2015</v>
      </c>
      <c r="J645" s="190">
        <f>I645+1</f>
        <v>2016</v>
      </c>
      <c r="K645" s="190">
        <f t="shared" ref="K645" si="678">J645+1</f>
        <v>2017</v>
      </c>
      <c r="L645" s="190">
        <f t="shared" ref="L645" si="679">K645+1</f>
        <v>2018</v>
      </c>
      <c r="M645" s="190">
        <f t="shared" ref="M645" si="680">L645+1</f>
        <v>2019</v>
      </c>
      <c r="N645" s="190">
        <f t="shared" ref="N645" si="681">M645+1</f>
        <v>2020</v>
      </c>
      <c r="O645" s="190">
        <f t="shared" ref="O645" si="682">N645+1</f>
        <v>2021</v>
      </c>
      <c r="P645" s="190">
        <f t="shared" ref="P645" si="683">O645+1</f>
        <v>2022</v>
      </c>
      <c r="Q645" s="190">
        <f t="shared" ref="Q645" si="684">P645+1</f>
        <v>2023</v>
      </c>
      <c r="R645" s="190">
        <f t="shared" ref="R645" si="685">Q645+1</f>
        <v>2024</v>
      </c>
      <c r="S645" s="189" t="s">
        <v>143</v>
      </c>
      <c r="T645" s="180"/>
      <c r="U645" s="185"/>
      <c r="V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c r="AS645" s="185"/>
      <c r="AT645" s="185"/>
      <c r="AU645" s="185"/>
      <c r="AV645" s="185"/>
      <c r="AW645" s="185"/>
      <c r="AX645" s="185"/>
      <c r="AY645" s="185"/>
      <c r="AZ645" s="185"/>
      <c r="BA645" s="185"/>
      <c r="BB645" s="185"/>
      <c r="BC645" s="185"/>
      <c r="BD645" s="185"/>
      <c r="BE645" s="185"/>
      <c r="BF645" s="185"/>
      <c r="BG645" s="185"/>
      <c r="BH645" s="185"/>
      <c r="BI645" s="185"/>
      <c r="BJ645" s="185"/>
      <c r="BK645" s="185"/>
      <c r="BL645" s="185"/>
      <c r="BM645" s="185"/>
      <c r="BN645" s="185"/>
      <c r="BO645" s="185"/>
      <c r="BP645" s="185"/>
      <c r="BQ645" s="185"/>
      <c r="BR645" s="185"/>
      <c r="BS645" s="185"/>
      <c r="BT645" s="185"/>
      <c r="BU645" s="185"/>
      <c r="BV645" s="185"/>
      <c r="BW645" s="185"/>
      <c r="BX645" s="185"/>
      <c r="BY645" s="185"/>
      <c r="BZ645" s="185"/>
      <c r="CA645" s="185"/>
      <c r="CB645" s="185"/>
      <c r="CC645" s="185"/>
      <c r="CD645" s="185"/>
      <c r="CE645" s="185"/>
      <c r="CF645" s="185"/>
      <c r="CG645" s="185"/>
      <c r="CH645" s="185"/>
      <c r="CI645" s="185"/>
      <c r="CJ645" s="185"/>
      <c r="CK645" s="185"/>
      <c r="CL645" s="185"/>
    </row>
    <row r="646" spans="1:90" hidden="1" x14ac:dyDescent="0.3">
      <c r="D646" s="182" t="str">
        <f t="shared" si="677"/>
        <v>MI Vergoeding - binnenonderhoud (var)</v>
      </c>
      <c r="G646" s="191">
        <f>G644*'Resultaat per school'!$U$32</f>
        <v>15982.050000000001</v>
      </c>
      <c r="I646" s="191">
        <f>I644*'Resultaat per school'!$V$32</f>
        <v>0</v>
      </c>
      <c r="J646" s="191">
        <f>J644*'Resultaat per school'!$V$32*J650</f>
        <v>0</v>
      </c>
      <c r="K646" s="191">
        <f>K644*'Resultaat per school'!$V$32*K650</f>
        <v>0</v>
      </c>
      <c r="L646" s="191">
        <f>L644*'Resultaat per school'!$V$32*L650</f>
        <v>0</v>
      </c>
      <c r="M646" s="191">
        <f>M644*'Resultaat per school'!$V$32*M650</f>
        <v>0</v>
      </c>
      <c r="N646" s="191">
        <f>N644*'Resultaat per school'!$V$32*N650</f>
        <v>0</v>
      </c>
      <c r="O646" s="191">
        <f>O644*'Resultaat per school'!$V$32*O650</f>
        <v>0</v>
      </c>
      <c r="P646" s="191">
        <f>P644*'Resultaat per school'!$V$32*P650</f>
        <v>0</v>
      </c>
      <c r="Q646" s="191">
        <f>Q644*'Resultaat per school'!$V$32*Q650</f>
        <v>0</v>
      </c>
      <c r="R646" s="191">
        <f>R644*'Resultaat per school'!$V$32*R650</f>
        <v>0</v>
      </c>
      <c r="S646" s="221">
        <f>SUM(I646:R646)+SUM(I648:R648)</f>
        <v>0</v>
      </c>
      <c r="T646" s="180" t="str">
        <f t="shared" si="631"/>
        <v>School 24</v>
      </c>
    </row>
    <row r="647" spans="1:90" hidden="1" x14ac:dyDescent="0.3">
      <c r="D647" s="182" t="str">
        <f t="shared" si="677"/>
        <v>MI Vergoeding - buitenonderhoud (var)</v>
      </c>
      <c r="G647" s="191"/>
      <c r="I647" s="191">
        <f>I644*'Resultaat per school'!$V$37</f>
        <v>0</v>
      </c>
      <c r="J647" s="191">
        <f>J644*'Resultaat per school'!$V$37*J650</f>
        <v>0</v>
      </c>
      <c r="K647" s="191">
        <f>K644*'Resultaat per school'!$V$37*K650</f>
        <v>0</v>
      </c>
      <c r="L647" s="191">
        <f>L644*'Resultaat per school'!$V$37*L650</f>
        <v>0</v>
      </c>
      <c r="M647" s="191">
        <f>M644*'Resultaat per school'!$V$37*M650</f>
        <v>0</v>
      </c>
      <c r="N647" s="191">
        <f>N644*'Resultaat per school'!$V$37*N650</f>
        <v>0</v>
      </c>
      <c r="O647" s="191">
        <f>O644*'Resultaat per school'!$V$37*O650</f>
        <v>0</v>
      </c>
      <c r="P647" s="191">
        <f>P644*'Resultaat per school'!$V$37*P650</f>
        <v>0</v>
      </c>
      <c r="Q647" s="191">
        <f>Q644*'Resultaat per school'!$V$37*Q650</f>
        <v>0</v>
      </c>
      <c r="R647" s="191">
        <f>R644*'Resultaat per school'!$V$37*R650</f>
        <v>0</v>
      </c>
      <c r="U647" s="221">
        <f>SUM(I647:R647)</f>
        <v>0</v>
      </c>
      <c r="V647" s="180" t="s">
        <v>117</v>
      </c>
    </row>
    <row r="648" spans="1:90" hidden="1" x14ac:dyDescent="0.3">
      <c r="D648" s="182" t="str">
        <f t="shared" si="677"/>
        <v>MI Vergoeding - onderhoud vast</v>
      </c>
      <c r="G648" s="191">
        <v>1398.48</v>
      </c>
      <c r="H648" s="182">
        <v>0</v>
      </c>
      <c r="I648" s="191">
        <v>0</v>
      </c>
      <c r="J648" s="191">
        <v>0</v>
      </c>
      <c r="K648" s="191">
        <v>0</v>
      </c>
      <c r="L648" s="191">
        <v>0</v>
      </c>
      <c r="M648" s="191">
        <v>0</v>
      </c>
      <c r="N648" s="191">
        <v>0</v>
      </c>
      <c r="O648" s="191">
        <v>0</v>
      </c>
      <c r="P648" s="191">
        <v>0</v>
      </c>
      <c r="Q648" s="191">
        <v>0</v>
      </c>
      <c r="R648" s="191">
        <v>0</v>
      </c>
    </row>
    <row r="649" spans="1:90" hidden="1" x14ac:dyDescent="0.3">
      <c r="C649" s="181" t="str">
        <f>C239</f>
        <v>School 24</v>
      </c>
      <c r="D649" s="182" t="str">
        <f t="shared" si="677"/>
        <v>Totale MI - vergoeding onderhoud</v>
      </c>
      <c r="G649" s="192">
        <f>SUM(G646:G648)</f>
        <v>17380.530000000002</v>
      </c>
      <c r="I649" s="192">
        <f t="shared" ref="I649:R649" si="686">SUM(I646:I648)</f>
        <v>0</v>
      </c>
      <c r="J649" s="192">
        <f t="shared" si="686"/>
        <v>0</v>
      </c>
      <c r="K649" s="192">
        <f t="shared" si="686"/>
        <v>0</v>
      </c>
      <c r="L649" s="192">
        <f t="shared" si="686"/>
        <v>0</v>
      </c>
      <c r="M649" s="192">
        <f t="shared" si="686"/>
        <v>0</v>
      </c>
      <c r="N649" s="192">
        <f t="shared" si="686"/>
        <v>0</v>
      </c>
      <c r="O649" s="192">
        <f t="shared" si="686"/>
        <v>0</v>
      </c>
      <c r="P649" s="192">
        <f t="shared" si="686"/>
        <v>0</v>
      </c>
      <c r="Q649" s="192">
        <f t="shared" si="686"/>
        <v>0</v>
      </c>
      <c r="R649" s="192">
        <f t="shared" si="686"/>
        <v>0</v>
      </c>
    </row>
    <row r="650" spans="1:90" hidden="1" x14ac:dyDescent="0.3">
      <c r="D650" s="182" t="str">
        <f t="shared" si="677"/>
        <v>Uitgangspunt index (vanaf 2015): 2%</v>
      </c>
      <c r="J650" s="183">
        <f>1+2%</f>
        <v>1.02</v>
      </c>
      <c r="K650" s="193">
        <f>J650*(1+2%)</f>
        <v>1.0404</v>
      </c>
      <c r="L650" s="193">
        <f t="shared" ref="L650" si="687">K650*(1+2%)</f>
        <v>1.0612079999999999</v>
      </c>
      <c r="M650" s="193">
        <f t="shared" ref="M650" si="688">L650*(1+2%)</f>
        <v>1.08243216</v>
      </c>
      <c r="N650" s="193">
        <f t="shared" ref="N650" si="689">M650*(1+2%)</f>
        <v>1.1040808032</v>
      </c>
      <c r="O650" s="193">
        <f t="shared" ref="O650" si="690">N650*(1+2%)</f>
        <v>1.1261624192640001</v>
      </c>
      <c r="P650" s="193">
        <f t="shared" ref="P650" si="691">O650*(1+2%)</f>
        <v>1.14868566764928</v>
      </c>
      <c r="Q650" s="193">
        <f t="shared" ref="Q650" si="692">P650*(1+2%)</f>
        <v>1.1716593810022657</v>
      </c>
      <c r="R650" s="193">
        <f t="shared" ref="R650" si="693">Q650*(1+2%)</f>
        <v>1.1950925686223111</v>
      </c>
    </row>
    <row r="651" spans="1:90" hidden="1" x14ac:dyDescent="0.3"/>
    <row r="652" spans="1:90" s="177" customFormat="1" hidden="1" x14ac:dyDescent="0.3">
      <c r="A652" s="185"/>
      <c r="B652" s="185"/>
      <c r="C652" s="181"/>
      <c r="D652" s="181"/>
      <c r="E652" s="181"/>
      <c r="F652" s="181"/>
      <c r="G652" s="186">
        <f>G642</f>
        <v>41548</v>
      </c>
      <c r="H652" s="181"/>
      <c r="I652" s="186">
        <f t="shared" ref="I652:R652" si="694">I642</f>
        <v>2015</v>
      </c>
      <c r="J652" s="186">
        <f t="shared" si="694"/>
        <v>2016</v>
      </c>
      <c r="K652" s="186">
        <f t="shared" si="694"/>
        <v>2017</v>
      </c>
      <c r="L652" s="186">
        <f t="shared" si="694"/>
        <v>2018</v>
      </c>
      <c r="M652" s="186">
        <f t="shared" si="694"/>
        <v>2019</v>
      </c>
      <c r="N652" s="186">
        <f t="shared" si="694"/>
        <v>2020</v>
      </c>
      <c r="O652" s="186">
        <f t="shared" si="694"/>
        <v>2021</v>
      </c>
      <c r="P652" s="186">
        <f t="shared" si="694"/>
        <v>2022</v>
      </c>
      <c r="Q652" s="186">
        <f t="shared" si="694"/>
        <v>2023</v>
      </c>
      <c r="R652" s="186">
        <f t="shared" si="694"/>
        <v>2024</v>
      </c>
      <c r="S652" s="189"/>
      <c r="T652" s="180"/>
      <c r="U652" s="185"/>
      <c r="V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c r="AS652" s="185"/>
      <c r="AT652" s="185"/>
      <c r="AU652" s="185"/>
      <c r="AV652" s="185"/>
      <c r="AW652" s="185"/>
      <c r="AX652" s="185"/>
      <c r="AY652" s="185"/>
      <c r="AZ652" s="185"/>
      <c r="BA652" s="185"/>
      <c r="BB652" s="185"/>
      <c r="BC652" s="185"/>
      <c r="BD652" s="185"/>
      <c r="BE652" s="185"/>
      <c r="BF652" s="185"/>
      <c r="BG652" s="185"/>
      <c r="BH652" s="185"/>
      <c r="BI652" s="185"/>
      <c r="BJ652" s="185"/>
      <c r="BK652" s="185"/>
      <c r="BL652" s="185"/>
      <c r="BM652" s="185"/>
      <c r="BN652" s="185"/>
      <c r="BO652" s="185"/>
      <c r="BP652" s="185"/>
      <c r="BQ652" s="185"/>
      <c r="BR652" s="185"/>
      <c r="BS652" s="185"/>
      <c r="BT652" s="185"/>
      <c r="BU652" s="185"/>
      <c r="BV652" s="185"/>
      <c r="BW652" s="185"/>
      <c r="BX652" s="185"/>
      <c r="BY652" s="185"/>
      <c r="BZ652" s="185"/>
      <c r="CA652" s="185"/>
      <c r="CB652" s="185"/>
      <c r="CC652" s="185"/>
      <c r="CD652" s="185"/>
      <c r="CE652" s="185"/>
      <c r="CF652" s="185"/>
      <c r="CG652" s="185"/>
      <c r="CH652" s="185"/>
      <c r="CI652" s="185"/>
      <c r="CJ652" s="185"/>
      <c r="CK652" s="185"/>
      <c r="CL652" s="185"/>
    </row>
    <row r="653" spans="1:90" hidden="1" x14ac:dyDescent="0.3">
      <c r="D653" s="182" t="str">
        <f>D643</f>
        <v>Genormeerd aantal groepen</v>
      </c>
      <c r="G653" s="183">
        <v>8</v>
      </c>
      <c r="I653" s="183">
        <v>0</v>
      </c>
      <c r="J653" s="183">
        <v>0</v>
      </c>
      <c r="K653" s="183">
        <v>0</v>
      </c>
      <c r="L653" s="183">
        <v>0</v>
      </c>
      <c r="M653" s="183">
        <v>0</v>
      </c>
      <c r="N653" s="183">
        <v>0</v>
      </c>
      <c r="O653" s="183">
        <v>0</v>
      </c>
      <c r="P653" s="183">
        <v>0</v>
      </c>
      <c r="Q653" s="183">
        <v>0</v>
      </c>
      <c r="R653" s="183">
        <v>0</v>
      </c>
    </row>
    <row r="654" spans="1:90" hidden="1" x14ac:dyDescent="0.3">
      <c r="D654" s="182" t="str">
        <f t="shared" ref="D654:D660" si="695">D644</f>
        <v>Genormeerde ruimtebehoefte (m² bvo)</v>
      </c>
      <c r="G654" s="183">
        <f>LOOKUP(G653,'Resultaat per school'!$F$197:$F$246,'Resultaat per school'!$E$197:$E$246)</f>
        <v>1085</v>
      </c>
      <c r="I654" s="183">
        <f>LOOKUP(I653,'Resultaat per school'!$F$197:$F$246,'Resultaat per school'!$E$197:$E$246)</f>
        <v>0</v>
      </c>
      <c r="J654" s="183">
        <f>LOOKUP(J653,'Resultaat per school'!$F$197:$F$246,'Resultaat per school'!$E$197:$E$246)</f>
        <v>0</v>
      </c>
      <c r="K654" s="183">
        <f>LOOKUP(K653,'Resultaat per school'!$F$197:$F$246,'Resultaat per school'!$E$197:$E$246)</f>
        <v>0</v>
      </c>
      <c r="L654" s="183">
        <f>LOOKUP(L653,'Resultaat per school'!$F$197:$F$246,'Resultaat per school'!$E$197:$E$246)</f>
        <v>0</v>
      </c>
      <c r="M654" s="183">
        <f>LOOKUP(M653,'Resultaat per school'!$F$197:$F$246,'Resultaat per school'!$E$197:$E$246)</f>
        <v>0</v>
      </c>
      <c r="N654" s="183">
        <f>LOOKUP(N653,'Resultaat per school'!$F$197:$F$246,'Resultaat per school'!$E$197:$E$246)</f>
        <v>0</v>
      </c>
      <c r="O654" s="183">
        <f>LOOKUP(O653,'Resultaat per school'!$F$197:$F$246,'Resultaat per school'!$E$197:$E$246)</f>
        <v>0</v>
      </c>
      <c r="P654" s="183">
        <f>LOOKUP(P653,'Resultaat per school'!$F$197:$F$246,'Resultaat per school'!$E$197:$E$246)</f>
        <v>0</v>
      </c>
      <c r="Q654" s="183">
        <f>LOOKUP(Q653,'Resultaat per school'!$F$197:$F$246,'Resultaat per school'!$E$197:$E$246)</f>
        <v>0</v>
      </c>
      <c r="R654" s="183">
        <f>LOOKUP(R653,'Resultaat per school'!$F$197:$F$246,'Resultaat per school'!$E$197:$E$246)</f>
        <v>0</v>
      </c>
    </row>
    <row r="655" spans="1:90" s="177" customFormat="1" hidden="1" x14ac:dyDescent="0.3">
      <c r="A655" s="185"/>
      <c r="B655" s="185"/>
      <c r="C655" s="181"/>
      <c r="D655" s="181"/>
      <c r="E655" s="181"/>
      <c r="F655" s="181"/>
      <c r="G655" s="190">
        <v>2013</v>
      </c>
      <c r="H655" s="181"/>
      <c r="I655" s="190">
        <v>2015</v>
      </c>
      <c r="J655" s="190">
        <f>I655+1</f>
        <v>2016</v>
      </c>
      <c r="K655" s="190">
        <f t="shared" ref="K655" si="696">J655+1</f>
        <v>2017</v>
      </c>
      <c r="L655" s="190">
        <f t="shared" ref="L655" si="697">K655+1</f>
        <v>2018</v>
      </c>
      <c r="M655" s="190">
        <f t="shared" ref="M655" si="698">L655+1</f>
        <v>2019</v>
      </c>
      <c r="N655" s="190">
        <f t="shared" ref="N655" si="699">M655+1</f>
        <v>2020</v>
      </c>
      <c r="O655" s="190">
        <f t="shared" ref="O655" si="700">N655+1</f>
        <v>2021</v>
      </c>
      <c r="P655" s="190">
        <f t="shared" ref="P655" si="701">O655+1</f>
        <v>2022</v>
      </c>
      <c r="Q655" s="190">
        <f t="shared" ref="Q655" si="702">P655+1</f>
        <v>2023</v>
      </c>
      <c r="R655" s="190">
        <f t="shared" ref="R655" si="703">Q655+1</f>
        <v>2024</v>
      </c>
      <c r="S655" s="189" t="s">
        <v>143</v>
      </c>
      <c r="T655" s="180"/>
      <c r="U655" s="185"/>
      <c r="V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c r="AS655" s="185"/>
      <c r="AT655" s="185"/>
      <c r="AU655" s="185"/>
      <c r="AV655" s="185"/>
      <c r="AW655" s="185"/>
      <c r="AX655" s="185"/>
      <c r="AY655" s="185"/>
      <c r="AZ655" s="185"/>
      <c r="BA655" s="185"/>
      <c r="BB655" s="185"/>
      <c r="BC655" s="185"/>
      <c r="BD655" s="185"/>
      <c r="BE655" s="185"/>
      <c r="BF655" s="185"/>
      <c r="BG655" s="185"/>
      <c r="BH655" s="185"/>
      <c r="BI655" s="185"/>
      <c r="BJ655" s="185"/>
      <c r="BK655" s="185"/>
      <c r="BL655" s="185"/>
      <c r="BM655" s="185"/>
      <c r="BN655" s="185"/>
      <c r="BO655" s="185"/>
      <c r="BP655" s="185"/>
      <c r="BQ655" s="185"/>
      <c r="BR655" s="185"/>
      <c r="BS655" s="185"/>
      <c r="BT655" s="185"/>
      <c r="BU655" s="185"/>
      <c r="BV655" s="185"/>
      <c r="BW655" s="185"/>
      <c r="BX655" s="185"/>
      <c r="BY655" s="185"/>
      <c r="BZ655" s="185"/>
      <c r="CA655" s="185"/>
      <c r="CB655" s="185"/>
      <c r="CC655" s="185"/>
      <c r="CD655" s="185"/>
      <c r="CE655" s="185"/>
      <c r="CF655" s="185"/>
      <c r="CG655" s="185"/>
      <c r="CH655" s="185"/>
      <c r="CI655" s="185"/>
      <c r="CJ655" s="185"/>
      <c r="CK655" s="185"/>
      <c r="CL655" s="185"/>
    </row>
    <row r="656" spans="1:90" hidden="1" x14ac:dyDescent="0.3">
      <c r="D656" s="182" t="str">
        <f t="shared" si="695"/>
        <v>MI Vergoeding - binnenonderhoud (var)</v>
      </c>
      <c r="G656" s="191">
        <f>G654*'Resultaat per school'!$U$32</f>
        <v>15982.050000000001</v>
      </c>
      <c r="I656" s="191">
        <f>I654*'Resultaat per school'!$V$32</f>
        <v>0</v>
      </c>
      <c r="J656" s="191">
        <f>J654*'Resultaat per school'!$V$32*J660</f>
        <v>0</v>
      </c>
      <c r="K656" s="191">
        <f>K654*'Resultaat per school'!$V$32*K660</f>
        <v>0</v>
      </c>
      <c r="L656" s="191">
        <f>L654*'Resultaat per school'!$V$32*L660</f>
        <v>0</v>
      </c>
      <c r="M656" s="191">
        <f>M654*'Resultaat per school'!$V$32*M660</f>
        <v>0</v>
      </c>
      <c r="N656" s="191">
        <f>N654*'Resultaat per school'!$V$32*N660</f>
        <v>0</v>
      </c>
      <c r="O656" s="191">
        <f>O654*'Resultaat per school'!$V$32*O660</f>
        <v>0</v>
      </c>
      <c r="P656" s="191">
        <f>P654*'Resultaat per school'!$V$32*P660</f>
        <v>0</v>
      </c>
      <c r="Q656" s="191">
        <f>Q654*'Resultaat per school'!$V$32*Q660</f>
        <v>0</v>
      </c>
      <c r="R656" s="191">
        <f>R654*'Resultaat per school'!$V$32*R660</f>
        <v>0</v>
      </c>
      <c r="S656" s="221">
        <f>SUM(I656:R656)+SUM(I658:R658)</f>
        <v>0</v>
      </c>
      <c r="T656" s="180" t="str">
        <f t="shared" si="631"/>
        <v>School 25</v>
      </c>
    </row>
    <row r="657" spans="1:90" hidden="1" x14ac:dyDescent="0.3">
      <c r="D657" s="182" t="str">
        <f t="shared" si="695"/>
        <v>MI Vergoeding - buitenonderhoud (var)</v>
      </c>
      <c r="G657" s="191"/>
      <c r="I657" s="191">
        <f>I654*'Resultaat per school'!$V$37</f>
        <v>0</v>
      </c>
      <c r="J657" s="191">
        <f>J654*'Resultaat per school'!$V$37*J660</f>
        <v>0</v>
      </c>
      <c r="K657" s="191">
        <f>K654*'Resultaat per school'!$V$37*K660</f>
        <v>0</v>
      </c>
      <c r="L657" s="191">
        <f>L654*'Resultaat per school'!$V$37*L660</f>
        <v>0</v>
      </c>
      <c r="M657" s="191">
        <f>M654*'Resultaat per school'!$V$37*M660</f>
        <v>0</v>
      </c>
      <c r="N657" s="191">
        <f>N654*'Resultaat per school'!$V$37*N660</f>
        <v>0</v>
      </c>
      <c r="O657" s="191">
        <f>O654*'Resultaat per school'!$V$37*O660</f>
        <v>0</v>
      </c>
      <c r="P657" s="191">
        <f>P654*'Resultaat per school'!$V$37*P660</f>
        <v>0</v>
      </c>
      <c r="Q657" s="191">
        <f>Q654*'Resultaat per school'!$V$37*Q660</f>
        <v>0</v>
      </c>
      <c r="R657" s="191">
        <f>R654*'Resultaat per school'!$V$37*R660</f>
        <v>0</v>
      </c>
      <c r="U657" s="221">
        <f>SUM(I657:R657)</f>
        <v>0</v>
      </c>
      <c r="V657" s="180" t="s">
        <v>118</v>
      </c>
    </row>
    <row r="658" spans="1:90" hidden="1" x14ac:dyDescent="0.3">
      <c r="D658" s="182" t="str">
        <f t="shared" si="695"/>
        <v>MI Vergoeding - onderhoud vast</v>
      </c>
      <c r="G658" s="191">
        <v>1398.48</v>
      </c>
      <c r="H658" s="182">
        <v>0</v>
      </c>
      <c r="I658" s="191">
        <v>0</v>
      </c>
      <c r="J658" s="191">
        <v>0</v>
      </c>
      <c r="K658" s="191">
        <v>0</v>
      </c>
      <c r="L658" s="191">
        <v>0</v>
      </c>
      <c r="M658" s="191">
        <v>0</v>
      </c>
      <c r="N658" s="191">
        <v>0</v>
      </c>
      <c r="O658" s="191">
        <v>0</v>
      </c>
      <c r="P658" s="191">
        <v>0</v>
      </c>
      <c r="Q658" s="191">
        <v>0</v>
      </c>
      <c r="R658" s="191">
        <v>0</v>
      </c>
    </row>
    <row r="659" spans="1:90" hidden="1" x14ac:dyDescent="0.3">
      <c r="C659" s="181" t="str">
        <f>C249</f>
        <v>School 25</v>
      </c>
      <c r="D659" s="182" t="str">
        <f t="shared" si="695"/>
        <v>Totale MI - vergoeding onderhoud</v>
      </c>
      <c r="G659" s="192">
        <f>SUM(G656:G658)</f>
        <v>17380.530000000002</v>
      </c>
      <c r="I659" s="192">
        <f t="shared" ref="I659:R659" si="704">SUM(I656:I658)</f>
        <v>0</v>
      </c>
      <c r="J659" s="192">
        <f t="shared" si="704"/>
        <v>0</v>
      </c>
      <c r="K659" s="192">
        <f t="shared" si="704"/>
        <v>0</v>
      </c>
      <c r="L659" s="192">
        <f t="shared" si="704"/>
        <v>0</v>
      </c>
      <c r="M659" s="192">
        <f t="shared" si="704"/>
        <v>0</v>
      </c>
      <c r="N659" s="192">
        <f t="shared" si="704"/>
        <v>0</v>
      </c>
      <c r="O659" s="192">
        <f t="shared" si="704"/>
        <v>0</v>
      </c>
      <c r="P659" s="192">
        <f t="shared" si="704"/>
        <v>0</v>
      </c>
      <c r="Q659" s="192">
        <f t="shared" si="704"/>
        <v>0</v>
      </c>
      <c r="R659" s="192">
        <f t="shared" si="704"/>
        <v>0</v>
      </c>
    </row>
    <row r="660" spans="1:90" hidden="1" x14ac:dyDescent="0.3">
      <c r="D660" s="182" t="str">
        <f t="shared" si="695"/>
        <v>Uitgangspunt index (vanaf 2015): 2%</v>
      </c>
      <c r="J660" s="183">
        <f>1+2%</f>
        <v>1.02</v>
      </c>
      <c r="K660" s="193">
        <f>J660*(1+2%)</f>
        <v>1.0404</v>
      </c>
      <c r="L660" s="193">
        <f t="shared" ref="L660" si="705">K660*(1+2%)</f>
        <v>1.0612079999999999</v>
      </c>
      <c r="M660" s="193">
        <f t="shared" ref="M660" si="706">L660*(1+2%)</f>
        <v>1.08243216</v>
      </c>
      <c r="N660" s="193">
        <f t="shared" ref="N660" si="707">M660*(1+2%)</f>
        <v>1.1040808032</v>
      </c>
      <c r="O660" s="193">
        <f t="shared" ref="O660" si="708">N660*(1+2%)</f>
        <v>1.1261624192640001</v>
      </c>
      <c r="P660" s="193">
        <f t="shared" ref="P660" si="709">O660*(1+2%)</f>
        <v>1.14868566764928</v>
      </c>
      <c r="Q660" s="193">
        <f t="shared" ref="Q660" si="710">P660*(1+2%)</f>
        <v>1.1716593810022657</v>
      </c>
      <c r="R660" s="193">
        <f t="shared" ref="R660" si="711">Q660*(1+2%)</f>
        <v>1.1950925686223111</v>
      </c>
    </row>
    <row r="661" spans="1:90" hidden="1" x14ac:dyDescent="0.3"/>
    <row r="662" spans="1:90" s="177" customFormat="1" hidden="1" x14ac:dyDescent="0.3">
      <c r="A662" s="185"/>
      <c r="B662" s="185"/>
      <c r="C662" s="181"/>
      <c r="D662" s="181"/>
      <c r="E662" s="181"/>
      <c r="F662" s="181"/>
      <c r="G662" s="186">
        <f t="shared" ref="G662:R662" si="712">G652</f>
        <v>41548</v>
      </c>
      <c r="H662" s="181"/>
      <c r="I662" s="186">
        <f t="shared" si="712"/>
        <v>2015</v>
      </c>
      <c r="J662" s="186">
        <f t="shared" si="712"/>
        <v>2016</v>
      </c>
      <c r="K662" s="186">
        <f t="shared" si="712"/>
        <v>2017</v>
      </c>
      <c r="L662" s="186">
        <f t="shared" si="712"/>
        <v>2018</v>
      </c>
      <c r="M662" s="186">
        <f t="shared" si="712"/>
        <v>2019</v>
      </c>
      <c r="N662" s="186">
        <f t="shared" si="712"/>
        <v>2020</v>
      </c>
      <c r="O662" s="186">
        <f t="shared" si="712"/>
        <v>2021</v>
      </c>
      <c r="P662" s="186">
        <f t="shared" si="712"/>
        <v>2022</v>
      </c>
      <c r="Q662" s="186">
        <f t="shared" si="712"/>
        <v>2023</v>
      </c>
      <c r="R662" s="186">
        <f t="shared" si="712"/>
        <v>2024</v>
      </c>
      <c r="S662" s="189"/>
      <c r="T662" s="180"/>
      <c r="U662" s="185"/>
      <c r="V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c r="AS662" s="185"/>
      <c r="AT662" s="185"/>
      <c r="AU662" s="185"/>
      <c r="AV662" s="185"/>
      <c r="AW662" s="185"/>
      <c r="AX662" s="185"/>
      <c r="AY662" s="185"/>
      <c r="AZ662" s="185"/>
      <c r="BA662" s="185"/>
      <c r="BB662" s="185"/>
      <c r="BC662" s="185"/>
      <c r="BD662" s="185"/>
      <c r="BE662" s="185"/>
      <c r="BF662" s="185"/>
      <c r="BG662" s="185"/>
      <c r="BH662" s="185"/>
      <c r="BI662" s="185"/>
      <c r="BJ662" s="185"/>
      <c r="BK662" s="185"/>
      <c r="BL662" s="185"/>
      <c r="BM662" s="185"/>
      <c r="BN662" s="185"/>
      <c r="BO662" s="185"/>
      <c r="BP662" s="185"/>
      <c r="BQ662" s="185"/>
      <c r="BR662" s="185"/>
      <c r="BS662" s="185"/>
      <c r="BT662" s="185"/>
      <c r="BU662" s="185"/>
      <c r="BV662" s="185"/>
      <c r="BW662" s="185"/>
      <c r="BX662" s="185"/>
      <c r="BY662" s="185"/>
      <c r="BZ662" s="185"/>
      <c r="CA662" s="185"/>
      <c r="CB662" s="185"/>
      <c r="CC662" s="185"/>
      <c r="CD662" s="185"/>
      <c r="CE662" s="185"/>
      <c r="CF662" s="185"/>
      <c r="CG662" s="185"/>
      <c r="CH662" s="185"/>
      <c r="CI662" s="185"/>
      <c r="CJ662" s="185"/>
      <c r="CK662" s="185"/>
      <c r="CL662" s="185"/>
    </row>
    <row r="663" spans="1:90" hidden="1" x14ac:dyDescent="0.3">
      <c r="D663" s="182" t="str">
        <f>D653</f>
        <v>Genormeerd aantal groepen</v>
      </c>
      <c r="G663" s="183">
        <v>8</v>
      </c>
      <c r="I663" s="183">
        <v>0</v>
      </c>
      <c r="J663" s="183">
        <v>0</v>
      </c>
      <c r="K663" s="183">
        <v>0</v>
      </c>
      <c r="L663" s="183">
        <v>0</v>
      </c>
      <c r="M663" s="183">
        <v>0</v>
      </c>
      <c r="N663" s="183">
        <v>0</v>
      </c>
      <c r="O663" s="183">
        <v>0</v>
      </c>
      <c r="P663" s="183">
        <v>0</v>
      </c>
      <c r="Q663" s="183">
        <v>0</v>
      </c>
      <c r="R663" s="183">
        <v>0</v>
      </c>
    </row>
    <row r="664" spans="1:90" hidden="1" x14ac:dyDescent="0.3">
      <c r="D664" s="182" t="str">
        <f>D654</f>
        <v>Genormeerde ruimtebehoefte (m² bvo)</v>
      </c>
      <c r="G664" s="183">
        <f>LOOKUP(G663,'Resultaat per school'!$F$197:$F$246,'Resultaat per school'!$E$197:$E$246)</f>
        <v>1085</v>
      </c>
      <c r="I664" s="183">
        <f>LOOKUP(I663,'Resultaat per school'!$F$197:$F$246,'Resultaat per school'!$E$197:$E$246)</f>
        <v>0</v>
      </c>
      <c r="J664" s="183">
        <f>LOOKUP(J663,'Resultaat per school'!$F$197:$F$246,'Resultaat per school'!$E$197:$E$246)</f>
        <v>0</v>
      </c>
      <c r="K664" s="183">
        <f>LOOKUP(K663,'Resultaat per school'!$F$197:$F$246,'Resultaat per school'!$E$197:$E$246)</f>
        <v>0</v>
      </c>
      <c r="L664" s="183">
        <f>LOOKUP(L663,'Resultaat per school'!$F$197:$F$246,'Resultaat per school'!$E$197:$E$246)</f>
        <v>0</v>
      </c>
      <c r="M664" s="183">
        <f>LOOKUP(M663,'Resultaat per school'!$F$197:$F$246,'Resultaat per school'!$E$197:$E$246)</f>
        <v>0</v>
      </c>
      <c r="N664" s="183">
        <f>LOOKUP(N663,'Resultaat per school'!$F$197:$F$246,'Resultaat per school'!$E$197:$E$246)</f>
        <v>0</v>
      </c>
      <c r="O664" s="183">
        <f>LOOKUP(O663,'Resultaat per school'!$F$197:$F$246,'Resultaat per school'!$E$197:$E$246)</f>
        <v>0</v>
      </c>
      <c r="P664" s="183">
        <f>LOOKUP(P663,'Resultaat per school'!$F$197:$F$246,'Resultaat per school'!$E$197:$E$246)</f>
        <v>0</v>
      </c>
      <c r="Q664" s="183">
        <f>LOOKUP(Q663,'Resultaat per school'!$F$197:$F$246,'Resultaat per school'!$E$197:$E$246)</f>
        <v>0</v>
      </c>
      <c r="R664" s="183">
        <f>LOOKUP(R663,'Resultaat per school'!$F$197:$F$246,'Resultaat per school'!$E$197:$E$246)</f>
        <v>0</v>
      </c>
    </row>
    <row r="665" spans="1:90" s="177" customFormat="1" hidden="1" x14ac:dyDescent="0.3">
      <c r="A665" s="185"/>
      <c r="B665" s="185"/>
      <c r="C665" s="181"/>
      <c r="D665" s="181"/>
      <c r="E665" s="181"/>
      <c r="F665" s="181"/>
      <c r="G665" s="190">
        <v>2013</v>
      </c>
      <c r="H665" s="181"/>
      <c r="I665" s="190">
        <v>2015</v>
      </c>
      <c r="J665" s="190">
        <f>I665+1</f>
        <v>2016</v>
      </c>
      <c r="K665" s="190">
        <f t="shared" ref="K665" si="713">J665+1</f>
        <v>2017</v>
      </c>
      <c r="L665" s="190">
        <f t="shared" ref="L665" si="714">K665+1</f>
        <v>2018</v>
      </c>
      <c r="M665" s="190">
        <f t="shared" ref="M665" si="715">L665+1</f>
        <v>2019</v>
      </c>
      <c r="N665" s="190">
        <f t="shared" ref="N665" si="716">M665+1</f>
        <v>2020</v>
      </c>
      <c r="O665" s="190">
        <f t="shared" ref="O665" si="717">N665+1</f>
        <v>2021</v>
      </c>
      <c r="P665" s="190">
        <f t="shared" ref="P665" si="718">O665+1</f>
        <v>2022</v>
      </c>
      <c r="Q665" s="190">
        <f t="shared" ref="Q665" si="719">P665+1</f>
        <v>2023</v>
      </c>
      <c r="R665" s="190">
        <f t="shared" ref="R665" si="720">Q665+1</f>
        <v>2024</v>
      </c>
      <c r="S665" s="189" t="s">
        <v>143</v>
      </c>
      <c r="T665" s="180"/>
      <c r="U665" s="185"/>
      <c r="V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c r="AS665" s="185"/>
      <c r="AT665" s="185"/>
      <c r="AU665" s="185"/>
      <c r="AV665" s="185"/>
      <c r="AW665" s="185"/>
      <c r="AX665" s="185"/>
      <c r="AY665" s="185"/>
      <c r="AZ665" s="185"/>
      <c r="BA665" s="185"/>
      <c r="BB665" s="185"/>
      <c r="BC665" s="185"/>
      <c r="BD665" s="185"/>
      <c r="BE665" s="185"/>
      <c r="BF665" s="185"/>
      <c r="BG665" s="185"/>
      <c r="BH665" s="185"/>
      <c r="BI665" s="185"/>
      <c r="BJ665" s="185"/>
      <c r="BK665" s="185"/>
      <c r="BL665" s="185"/>
      <c r="BM665" s="185"/>
      <c r="BN665" s="185"/>
      <c r="BO665" s="185"/>
      <c r="BP665" s="185"/>
      <c r="BQ665" s="185"/>
      <c r="BR665" s="185"/>
      <c r="BS665" s="185"/>
      <c r="BT665" s="185"/>
      <c r="BU665" s="185"/>
      <c r="BV665" s="185"/>
      <c r="BW665" s="185"/>
      <c r="BX665" s="185"/>
      <c r="BY665" s="185"/>
      <c r="BZ665" s="185"/>
      <c r="CA665" s="185"/>
      <c r="CB665" s="185"/>
      <c r="CC665" s="185"/>
      <c r="CD665" s="185"/>
      <c r="CE665" s="185"/>
      <c r="CF665" s="185"/>
      <c r="CG665" s="185"/>
      <c r="CH665" s="185"/>
      <c r="CI665" s="185"/>
      <c r="CJ665" s="185"/>
      <c r="CK665" s="185"/>
      <c r="CL665" s="185"/>
    </row>
    <row r="666" spans="1:90" hidden="1" x14ac:dyDescent="0.3">
      <c r="D666" s="182" t="str">
        <f>D656</f>
        <v>MI Vergoeding - binnenonderhoud (var)</v>
      </c>
      <c r="G666" s="191">
        <f>G664*'Resultaat per school'!$U$32</f>
        <v>15982.050000000001</v>
      </c>
      <c r="I666" s="191">
        <f>I664*'Resultaat per school'!$V$32</f>
        <v>0</v>
      </c>
      <c r="J666" s="191">
        <f>J664*'Resultaat per school'!$V$32*J670</f>
        <v>0</v>
      </c>
      <c r="K666" s="191">
        <f>K664*'Resultaat per school'!$V$32*K670</f>
        <v>0</v>
      </c>
      <c r="L666" s="191">
        <f>L664*'Resultaat per school'!$V$32*L670</f>
        <v>0</v>
      </c>
      <c r="M666" s="191">
        <f>M664*'Resultaat per school'!$V$32*M670</f>
        <v>0</v>
      </c>
      <c r="N666" s="191">
        <f>N664*'Resultaat per school'!$V$32*N670</f>
        <v>0</v>
      </c>
      <c r="O666" s="191">
        <f>O664*'Resultaat per school'!$V$32*O670</f>
        <v>0</v>
      </c>
      <c r="P666" s="191">
        <f>P664*'Resultaat per school'!$V$32*P670</f>
        <v>0</v>
      </c>
      <c r="Q666" s="191">
        <f>Q664*'Resultaat per school'!$V$32*Q670</f>
        <v>0</v>
      </c>
      <c r="R666" s="191">
        <f>R664*'Resultaat per school'!$V$32*R670</f>
        <v>0</v>
      </c>
      <c r="S666" s="221">
        <f>SUM(I666:R666)+SUM(I668:R668)</f>
        <v>0</v>
      </c>
      <c r="T666" s="180" t="str">
        <f t="shared" si="631"/>
        <v>School 26</v>
      </c>
    </row>
    <row r="667" spans="1:90" hidden="1" x14ac:dyDescent="0.3">
      <c r="D667" s="182" t="str">
        <f>D657</f>
        <v>MI Vergoeding - buitenonderhoud (var)</v>
      </c>
      <c r="G667" s="191"/>
      <c r="I667" s="191">
        <f>I664*'Resultaat per school'!$V$37</f>
        <v>0</v>
      </c>
      <c r="J667" s="191">
        <f>J664*'Resultaat per school'!$V$37*J670</f>
        <v>0</v>
      </c>
      <c r="K667" s="191">
        <f>K664*'Resultaat per school'!$V$37*K670</f>
        <v>0</v>
      </c>
      <c r="L667" s="191">
        <f>L664*'Resultaat per school'!$V$37*L670</f>
        <v>0</v>
      </c>
      <c r="M667" s="191">
        <f>M664*'Resultaat per school'!$V$37*M670</f>
        <v>0</v>
      </c>
      <c r="N667" s="191">
        <f>N664*'Resultaat per school'!$V$37*N670</f>
        <v>0</v>
      </c>
      <c r="O667" s="191">
        <f>O664*'Resultaat per school'!$V$37*O670</f>
        <v>0</v>
      </c>
      <c r="P667" s="191">
        <f>P664*'Resultaat per school'!$V$37*P670</f>
        <v>0</v>
      </c>
      <c r="Q667" s="191">
        <f>Q664*'Resultaat per school'!$V$37*Q670</f>
        <v>0</v>
      </c>
      <c r="R667" s="191">
        <f>R664*'Resultaat per school'!$V$37*R670</f>
        <v>0</v>
      </c>
      <c r="U667" s="221">
        <f>SUM(I667:R667)</f>
        <v>0</v>
      </c>
      <c r="V667" s="180" t="s">
        <v>119</v>
      </c>
    </row>
    <row r="668" spans="1:90" hidden="1" x14ac:dyDescent="0.3">
      <c r="D668" s="182" t="str">
        <f>D658</f>
        <v>MI Vergoeding - onderhoud vast</v>
      </c>
      <c r="G668" s="191">
        <v>1398.48</v>
      </c>
      <c r="H668" s="182">
        <v>0</v>
      </c>
      <c r="I668" s="191">
        <v>0</v>
      </c>
      <c r="J668" s="191">
        <v>0</v>
      </c>
      <c r="K668" s="191">
        <v>0</v>
      </c>
      <c r="L668" s="191">
        <v>0</v>
      </c>
      <c r="M668" s="191">
        <v>0</v>
      </c>
      <c r="N668" s="191">
        <v>0</v>
      </c>
      <c r="O668" s="191">
        <v>0</v>
      </c>
      <c r="P668" s="191">
        <v>0</v>
      </c>
      <c r="Q668" s="191">
        <v>0</v>
      </c>
      <c r="R668" s="191">
        <v>0</v>
      </c>
    </row>
    <row r="669" spans="1:90" hidden="1" x14ac:dyDescent="0.3">
      <c r="C669" s="181" t="str">
        <f>C259</f>
        <v>School 26</v>
      </c>
      <c r="D669" s="182" t="str">
        <f>D659</f>
        <v>Totale MI - vergoeding onderhoud</v>
      </c>
      <c r="G669" s="192">
        <f>SUM(G666:G668)</f>
        <v>17380.530000000002</v>
      </c>
      <c r="I669" s="192">
        <f t="shared" ref="I669:R669" si="721">SUM(I666:I668)</f>
        <v>0</v>
      </c>
      <c r="J669" s="192">
        <f t="shared" si="721"/>
        <v>0</v>
      </c>
      <c r="K669" s="192">
        <f t="shared" si="721"/>
        <v>0</v>
      </c>
      <c r="L669" s="192">
        <f t="shared" si="721"/>
        <v>0</v>
      </c>
      <c r="M669" s="192">
        <f t="shared" si="721"/>
        <v>0</v>
      </c>
      <c r="N669" s="192">
        <f t="shared" si="721"/>
        <v>0</v>
      </c>
      <c r="O669" s="192">
        <f t="shared" si="721"/>
        <v>0</v>
      </c>
      <c r="P669" s="192">
        <f t="shared" si="721"/>
        <v>0</v>
      </c>
      <c r="Q669" s="192">
        <f t="shared" si="721"/>
        <v>0</v>
      </c>
      <c r="R669" s="192">
        <f t="shared" si="721"/>
        <v>0</v>
      </c>
    </row>
    <row r="670" spans="1:90" hidden="1" x14ac:dyDescent="0.3">
      <c r="D670" s="182" t="str">
        <f>D660</f>
        <v>Uitgangspunt index (vanaf 2015): 2%</v>
      </c>
      <c r="J670" s="183">
        <f>1+2%</f>
        <v>1.02</v>
      </c>
      <c r="K670" s="193">
        <f>J670*(1+2%)</f>
        <v>1.0404</v>
      </c>
      <c r="L670" s="193">
        <f t="shared" ref="L670" si="722">K670*(1+2%)</f>
        <v>1.0612079999999999</v>
      </c>
      <c r="M670" s="193">
        <f t="shared" ref="M670" si="723">L670*(1+2%)</f>
        <v>1.08243216</v>
      </c>
      <c r="N670" s="193">
        <f t="shared" ref="N670" si="724">M670*(1+2%)</f>
        <v>1.1040808032</v>
      </c>
      <c r="O670" s="193">
        <f t="shared" ref="O670" si="725">N670*(1+2%)</f>
        <v>1.1261624192640001</v>
      </c>
      <c r="P670" s="193">
        <f t="shared" ref="P670" si="726">O670*(1+2%)</f>
        <v>1.14868566764928</v>
      </c>
      <c r="Q670" s="193">
        <f t="shared" ref="Q670" si="727">P670*(1+2%)</f>
        <v>1.1716593810022657</v>
      </c>
      <c r="R670" s="193">
        <f t="shared" ref="R670" si="728">Q670*(1+2%)</f>
        <v>1.1950925686223111</v>
      </c>
    </row>
    <row r="671" spans="1:90" hidden="1" x14ac:dyDescent="0.3"/>
    <row r="672" spans="1:90" s="177" customFormat="1" hidden="1" x14ac:dyDescent="0.3">
      <c r="A672" s="185"/>
      <c r="B672" s="185"/>
      <c r="C672" s="181"/>
      <c r="D672" s="181"/>
      <c r="E672" s="181"/>
      <c r="F672" s="181"/>
      <c r="G672" s="186">
        <f>G662</f>
        <v>41548</v>
      </c>
      <c r="H672" s="181"/>
      <c r="I672" s="186">
        <f t="shared" ref="I672:R672" si="729">I662</f>
        <v>2015</v>
      </c>
      <c r="J672" s="186">
        <f t="shared" si="729"/>
        <v>2016</v>
      </c>
      <c r="K672" s="186">
        <f t="shared" si="729"/>
        <v>2017</v>
      </c>
      <c r="L672" s="186">
        <f t="shared" si="729"/>
        <v>2018</v>
      </c>
      <c r="M672" s="186">
        <f t="shared" si="729"/>
        <v>2019</v>
      </c>
      <c r="N672" s="186">
        <f t="shared" si="729"/>
        <v>2020</v>
      </c>
      <c r="O672" s="186">
        <f t="shared" si="729"/>
        <v>2021</v>
      </c>
      <c r="P672" s="186">
        <f t="shared" si="729"/>
        <v>2022</v>
      </c>
      <c r="Q672" s="186">
        <f t="shared" si="729"/>
        <v>2023</v>
      </c>
      <c r="R672" s="186">
        <f t="shared" si="729"/>
        <v>2024</v>
      </c>
      <c r="S672" s="189"/>
      <c r="T672" s="180"/>
      <c r="U672" s="185"/>
      <c r="V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c r="AS672" s="185"/>
      <c r="AT672" s="185"/>
      <c r="AU672" s="185"/>
      <c r="AV672" s="185"/>
      <c r="AW672" s="185"/>
      <c r="AX672" s="185"/>
      <c r="AY672" s="185"/>
      <c r="AZ672" s="185"/>
      <c r="BA672" s="185"/>
      <c r="BB672" s="185"/>
      <c r="BC672" s="185"/>
      <c r="BD672" s="185"/>
      <c r="BE672" s="185"/>
      <c r="BF672" s="185"/>
      <c r="BG672" s="185"/>
      <c r="BH672" s="185"/>
      <c r="BI672" s="185"/>
      <c r="BJ672" s="185"/>
      <c r="BK672" s="185"/>
      <c r="BL672" s="185"/>
      <c r="BM672" s="185"/>
      <c r="BN672" s="185"/>
      <c r="BO672" s="185"/>
      <c r="BP672" s="185"/>
      <c r="BQ672" s="185"/>
      <c r="BR672" s="185"/>
      <c r="BS672" s="185"/>
      <c r="BT672" s="185"/>
      <c r="BU672" s="185"/>
      <c r="BV672" s="185"/>
      <c r="BW672" s="185"/>
      <c r="BX672" s="185"/>
      <c r="BY672" s="185"/>
      <c r="BZ672" s="185"/>
      <c r="CA672" s="185"/>
      <c r="CB672" s="185"/>
      <c r="CC672" s="185"/>
      <c r="CD672" s="185"/>
      <c r="CE672" s="185"/>
      <c r="CF672" s="185"/>
      <c r="CG672" s="185"/>
      <c r="CH672" s="185"/>
      <c r="CI672" s="185"/>
      <c r="CJ672" s="185"/>
      <c r="CK672" s="185"/>
      <c r="CL672" s="185"/>
    </row>
    <row r="673" spans="1:90" hidden="1" x14ac:dyDescent="0.3">
      <c r="D673" s="182" t="str">
        <f>D663</f>
        <v>Genormeerd aantal groepen</v>
      </c>
      <c r="G673" s="183">
        <v>8</v>
      </c>
      <c r="I673" s="183">
        <v>0</v>
      </c>
      <c r="J673" s="183">
        <v>0</v>
      </c>
      <c r="K673" s="183">
        <v>0</v>
      </c>
      <c r="L673" s="183">
        <v>0</v>
      </c>
      <c r="M673" s="183">
        <v>0</v>
      </c>
      <c r="N673" s="183">
        <v>0</v>
      </c>
      <c r="O673" s="183">
        <v>0</v>
      </c>
      <c r="P673" s="183">
        <v>0</v>
      </c>
      <c r="Q673" s="183">
        <v>0</v>
      </c>
      <c r="R673" s="183">
        <v>0</v>
      </c>
    </row>
    <row r="674" spans="1:90" hidden="1" x14ac:dyDescent="0.3">
      <c r="D674" s="182" t="str">
        <f t="shared" ref="D674:D680" si="730">D664</f>
        <v>Genormeerde ruimtebehoefte (m² bvo)</v>
      </c>
      <c r="G674" s="183">
        <f>LOOKUP(G673,'Resultaat per school'!$F$197:$F$246,'Resultaat per school'!$E$197:$E$246)</f>
        <v>1085</v>
      </c>
      <c r="I674" s="183">
        <f>LOOKUP(I673,'Resultaat per school'!$F$197:$F$246,'Resultaat per school'!$E$197:$E$246)</f>
        <v>0</v>
      </c>
      <c r="J674" s="183">
        <f>LOOKUP(J673,'Resultaat per school'!$F$197:$F$246,'Resultaat per school'!$E$197:$E$246)</f>
        <v>0</v>
      </c>
      <c r="K674" s="183">
        <f>LOOKUP(K673,'Resultaat per school'!$F$197:$F$246,'Resultaat per school'!$E$197:$E$246)</f>
        <v>0</v>
      </c>
      <c r="L674" s="183">
        <f>LOOKUP(L673,'Resultaat per school'!$F$197:$F$246,'Resultaat per school'!$E$197:$E$246)</f>
        <v>0</v>
      </c>
      <c r="M674" s="183">
        <f>LOOKUP(M673,'Resultaat per school'!$F$197:$F$246,'Resultaat per school'!$E$197:$E$246)</f>
        <v>0</v>
      </c>
      <c r="N674" s="183">
        <f>LOOKUP(N673,'Resultaat per school'!$F$197:$F$246,'Resultaat per school'!$E$197:$E$246)</f>
        <v>0</v>
      </c>
      <c r="O674" s="183">
        <f>LOOKUP(O673,'Resultaat per school'!$F$197:$F$246,'Resultaat per school'!$E$197:$E$246)</f>
        <v>0</v>
      </c>
      <c r="P674" s="183">
        <f>LOOKUP(P673,'Resultaat per school'!$F$197:$F$246,'Resultaat per school'!$E$197:$E$246)</f>
        <v>0</v>
      </c>
      <c r="Q674" s="183">
        <f>LOOKUP(Q673,'Resultaat per school'!$F$197:$F$246,'Resultaat per school'!$E$197:$E$246)</f>
        <v>0</v>
      </c>
      <c r="R674" s="183">
        <f>LOOKUP(R673,'Resultaat per school'!$F$197:$F$246,'Resultaat per school'!$E$197:$E$246)</f>
        <v>0</v>
      </c>
    </row>
    <row r="675" spans="1:90" s="177" customFormat="1" hidden="1" x14ac:dyDescent="0.3">
      <c r="A675" s="185"/>
      <c r="B675" s="185"/>
      <c r="C675" s="181"/>
      <c r="D675" s="181"/>
      <c r="E675" s="181"/>
      <c r="F675" s="181"/>
      <c r="G675" s="190">
        <v>2013</v>
      </c>
      <c r="H675" s="181"/>
      <c r="I675" s="190">
        <v>2015</v>
      </c>
      <c r="J675" s="190">
        <f>I675+1</f>
        <v>2016</v>
      </c>
      <c r="K675" s="190">
        <f t="shared" ref="K675" si="731">J675+1</f>
        <v>2017</v>
      </c>
      <c r="L675" s="190">
        <f t="shared" ref="L675" si="732">K675+1</f>
        <v>2018</v>
      </c>
      <c r="M675" s="190">
        <f t="shared" ref="M675" si="733">L675+1</f>
        <v>2019</v>
      </c>
      <c r="N675" s="190">
        <f t="shared" ref="N675" si="734">M675+1</f>
        <v>2020</v>
      </c>
      <c r="O675" s="190">
        <f t="shared" ref="O675" si="735">N675+1</f>
        <v>2021</v>
      </c>
      <c r="P675" s="190">
        <f t="shared" ref="P675" si="736">O675+1</f>
        <v>2022</v>
      </c>
      <c r="Q675" s="190">
        <f t="shared" ref="Q675" si="737">P675+1</f>
        <v>2023</v>
      </c>
      <c r="R675" s="190">
        <f t="shared" ref="R675" si="738">Q675+1</f>
        <v>2024</v>
      </c>
      <c r="S675" s="189" t="s">
        <v>143</v>
      </c>
      <c r="T675" s="180"/>
      <c r="U675" s="185"/>
      <c r="V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c r="AS675" s="185"/>
      <c r="AT675" s="185"/>
      <c r="AU675" s="185"/>
      <c r="AV675" s="185"/>
      <c r="AW675" s="185"/>
      <c r="AX675" s="185"/>
      <c r="AY675" s="185"/>
      <c r="AZ675" s="185"/>
      <c r="BA675" s="185"/>
      <c r="BB675" s="185"/>
      <c r="BC675" s="185"/>
      <c r="BD675" s="185"/>
      <c r="BE675" s="185"/>
      <c r="BF675" s="185"/>
      <c r="BG675" s="185"/>
      <c r="BH675" s="185"/>
      <c r="BI675" s="185"/>
      <c r="BJ675" s="185"/>
      <c r="BK675" s="185"/>
      <c r="BL675" s="185"/>
      <c r="BM675" s="185"/>
      <c r="BN675" s="185"/>
      <c r="BO675" s="185"/>
      <c r="BP675" s="185"/>
      <c r="BQ675" s="185"/>
      <c r="BR675" s="185"/>
      <c r="BS675" s="185"/>
      <c r="BT675" s="185"/>
      <c r="BU675" s="185"/>
      <c r="BV675" s="185"/>
      <c r="BW675" s="185"/>
      <c r="BX675" s="185"/>
      <c r="BY675" s="185"/>
      <c r="BZ675" s="185"/>
      <c r="CA675" s="185"/>
      <c r="CB675" s="185"/>
      <c r="CC675" s="185"/>
      <c r="CD675" s="185"/>
      <c r="CE675" s="185"/>
      <c r="CF675" s="185"/>
      <c r="CG675" s="185"/>
      <c r="CH675" s="185"/>
      <c r="CI675" s="185"/>
      <c r="CJ675" s="185"/>
      <c r="CK675" s="185"/>
      <c r="CL675" s="185"/>
    </row>
    <row r="676" spans="1:90" hidden="1" x14ac:dyDescent="0.3">
      <c r="D676" s="182" t="str">
        <f t="shared" si="730"/>
        <v>MI Vergoeding - binnenonderhoud (var)</v>
      </c>
      <c r="G676" s="191">
        <f>G674*'Resultaat per school'!$U$32</f>
        <v>15982.050000000001</v>
      </c>
      <c r="I676" s="191">
        <f>I674*'Resultaat per school'!$V$32</f>
        <v>0</v>
      </c>
      <c r="J676" s="191">
        <f>J674*'Resultaat per school'!$V$32*J680</f>
        <v>0</v>
      </c>
      <c r="K676" s="191">
        <f>K674*'Resultaat per school'!$V$32*K680</f>
        <v>0</v>
      </c>
      <c r="L676" s="191">
        <f>L674*'Resultaat per school'!$V$32*L680</f>
        <v>0</v>
      </c>
      <c r="M676" s="191">
        <f>M674*'Resultaat per school'!$V$32*M680</f>
        <v>0</v>
      </c>
      <c r="N676" s="191">
        <f>N674*'Resultaat per school'!$V$32*N680</f>
        <v>0</v>
      </c>
      <c r="O676" s="191">
        <f>O674*'Resultaat per school'!$V$32*O680</f>
        <v>0</v>
      </c>
      <c r="P676" s="191">
        <f>P674*'Resultaat per school'!$V$32*P680</f>
        <v>0</v>
      </c>
      <c r="Q676" s="191">
        <f>Q674*'Resultaat per school'!$V$32*Q680</f>
        <v>0</v>
      </c>
      <c r="R676" s="191">
        <f>R674*'Resultaat per school'!$V$32*R680</f>
        <v>0</v>
      </c>
      <c r="S676" s="221">
        <f>SUM(I676:R676)+SUM(I678:R678)</f>
        <v>0</v>
      </c>
      <c r="T676" s="180" t="str">
        <f t="shared" ref="T676:T736" si="739">C679</f>
        <v>School 27</v>
      </c>
    </row>
    <row r="677" spans="1:90" hidden="1" x14ac:dyDescent="0.3">
      <c r="D677" s="182" t="str">
        <f t="shared" si="730"/>
        <v>MI Vergoeding - buitenonderhoud (var)</v>
      </c>
      <c r="G677" s="191"/>
      <c r="I677" s="191">
        <f>I674*'Resultaat per school'!$V$37</f>
        <v>0</v>
      </c>
      <c r="J677" s="191">
        <f>J674*'Resultaat per school'!$V$37*J680</f>
        <v>0</v>
      </c>
      <c r="K677" s="191">
        <f>K674*'Resultaat per school'!$V$37*K680</f>
        <v>0</v>
      </c>
      <c r="L677" s="191">
        <f>L674*'Resultaat per school'!$V$37*L680</f>
        <v>0</v>
      </c>
      <c r="M677" s="191">
        <f>M674*'Resultaat per school'!$V$37*M680</f>
        <v>0</v>
      </c>
      <c r="N677" s="191">
        <f>N674*'Resultaat per school'!$V$37*N680</f>
        <v>0</v>
      </c>
      <c r="O677" s="191">
        <f>O674*'Resultaat per school'!$V$37*O680</f>
        <v>0</v>
      </c>
      <c r="P677" s="191">
        <f>P674*'Resultaat per school'!$V$37*P680</f>
        <v>0</v>
      </c>
      <c r="Q677" s="191">
        <f>Q674*'Resultaat per school'!$V$37*Q680</f>
        <v>0</v>
      </c>
      <c r="R677" s="191">
        <f>R674*'Resultaat per school'!$V$37*R680</f>
        <v>0</v>
      </c>
      <c r="U677" s="221">
        <f>SUM(I677:R677)</f>
        <v>0</v>
      </c>
      <c r="V677" s="180" t="s">
        <v>120</v>
      </c>
    </row>
    <row r="678" spans="1:90" hidden="1" x14ac:dyDescent="0.3">
      <c r="D678" s="182" t="str">
        <f t="shared" si="730"/>
        <v>MI Vergoeding - onderhoud vast</v>
      </c>
      <c r="G678" s="191">
        <v>1398.48</v>
      </c>
      <c r="H678" s="182">
        <v>0</v>
      </c>
      <c r="I678" s="191">
        <v>0</v>
      </c>
      <c r="J678" s="191">
        <v>0</v>
      </c>
      <c r="K678" s="191">
        <v>0</v>
      </c>
      <c r="L678" s="191">
        <v>0</v>
      </c>
      <c r="M678" s="191">
        <v>0</v>
      </c>
      <c r="N678" s="191">
        <v>0</v>
      </c>
      <c r="O678" s="191">
        <v>0</v>
      </c>
      <c r="P678" s="191">
        <v>0</v>
      </c>
      <c r="Q678" s="191">
        <v>0</v>
      </c>
      <c r="R678" s="191">
        <v>0</v>
      </c>
    </row>
    <row r="679" spans="1:90" hidden="1" x14ac:dyDescent="0.3">
      <c r="C679" s="181" t="str">
        <f>C269</f>
        <v>School 27</v>
      </c>
      <c r="D679" s="182" t="str">
        <f t="shared" si="730"/>
        <v>Totale MI - vergoeding onderhoud</v>
      </c>
      <c r="G679" s="192">
        <f>SUM(G676:G678)</f>
        <v>17380.530000000002</v>
      </c>
      <c r="I679" s="192">
        <f t="shared" ref="I679:R679" si="740">SUM(I676:I678)</f>
        <v>0</v>
      </c>
      <c r="J679" s="192">
        <f t="shared" si="740"/>
        <v>0</v>
      </c>
      <c r="K679" s="192">
        <f t="shared" si="740"/>
        <v>0</v>
      </c>
      <c r="L679" s="192">
        <f t="shared" si="740"/>
        <v>0</v>
      </c>
      <c r="M679" s="192">
        <f t="shared" si="740"/>
        <v>0</v>
      </c>
      <c r="N679" s="192">
        <f t="shared" si="740"/>
        <v>0</v>
      </c>
      <c r="O679" s="192">
        <f t="shared" si="740"/>
        <v>0</v>
      </c>
      <c r="P679" s="192">
        <f t="shared" si="740"/>
        <v>0</v>
      </c>
      <c r="Q679" s="192">
        <f t="shared" si="740"/>
        <v>0</v>
      </c>
      <c r="R679" s="192">
        <f t="shared" si="740"/>
        <v>0</v>
      </c>
    </row>
    <row r="680" spans="1:90" hidden="1" x14ac:dyDescent="0.3">
      <c r="D680" s="182" t="str">
        <f t="shared" si="730"/>
        <v>Uitgangspunt index (vanaf 2015): 2%</v>
      </c>
      <c r="J680" s="183">
        <f>1+2%</f>
        <v>1.02</v>
      </c>
      <c r="K680" s="193">
        <f>J680*(1+2%)</f>
        <v>1.0404</v>
      </c>
      <c r="L680" s="193">
        <f t="shared" ref="L680" si="741">K680*(1+2%)</f>
        <v>1.0612079999999999</v>
      </c>
      <c r="M680" s="193">
        <f t="shared" ref="M680" si="742">L680*(1+2%)</f>
        <v>1.08243216</v>
      </c>
      <c r="N680" s="193">
        <f t="shared" ref="N680" si="743">M680*(1+2%)</f>
        <v>1.1040808032</v>
      </c>
      <c r="O680" s="193">
        <f t="shared" ref="O680" si="744">N680*(1+2%)</f>
        <v>1.1261624192640001</v>
      </c>
      <c r="P680" s="193">
        <f t="shared" ref="P680" si="745">O680*(1+2%)</f>
        <v>1.14868566764928</v>
      </c>
      <c r="Q680" s="193">
        <f t="shared" ref="Q680" si="746">P680*(1+2%)</f>
        <v>1.1716593810022657</v>
      </c>
      <c r="R680" s="193">
        <f t="shared" ref="R680" si="747">Q680*(1+2%)</f>
        <v>1.1950925686223111</v>
      </c>
    </row>
    <row r="681" spans="1:90" hidden="1" x14ac:dyDescent="0.3"/>
    <row r="682" spans="1:90" s="177" customFormat="1" hidden="1" x14ac:dyDescent="0.3">
      <c r="A682" s="185"/>
      <c r="B682" s="185"/>
      <c r="C682" s="181"/>
      <c r="D682" s="181"/>
      <c r="E682" s="181"/>
      <c r="F682" s="181"/>
      <c r="G682" s="186">
        <f>G672</f>
        <v>41548</v>
      </c>
      <c r="H682" s="181"/>
      <c r="I682" s="186">
        <f t="shared" ref="I682:R682" si="748">I672</f>
        <v>2015</v>
      </c>
      <c r="J682" s="186">
        <f t="shared" si="748"/>
        <v>2016</v>
      </c>
      <c r="K682" s="186">
        <f t="shared" si="748"/>
        <v>2017</v>
      </c>
      <c r="L682" s="186">
        <f t="shared" si="748"/>
        <v>2018</v>
      </c>
      <c r="M682" s="186">
        <f t="shared" si="748"/>
        <v>2019</v>
      </c>
      <c r="N682" s="186">
        <f t="shared" si="748"/>
        <v>2020</v>
      </c>
      <c r="O682" s="186">
        <f t="shared" si="748"/>
        <v>2021</v>
      </c>
      <c r="P682" s="186">
        <f t="shared" si="748"/>
        <v>2022</v>
      </c>
      <c r="Q682" s="186">
        <f t="shared" si="748"/>
        <v>2023</v>
      </c>
      <c r="R682" s="186">
        <f t="shared" si="748"/>
        <v>2024</v>
      </c>
      <c r="S682" s="189"/>
      <c r="T682" s="180"/>
      <c r="U682" s="185"/>
      <c r="V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c r="AS682" s="185"/>
      <c r="AT682" s="185"/>
      <c r="AU682" s="185"/>
      <c r="AV682" s="185"/>
      <c r="AW682" s="185"/>
      <c r="AX682" s="185"/>
      <c r="AY682" s="185"/>
      <c r="AZ682" s="185"/>
      <c r="BA682" s="185"/>
      <c r="BB682" s="185"/>
      <c r="BC682" s="185"/>
      <c r="BD682" s="185"/>
      <c r="BE682" s="185"/>
      <c r="BF682" s="185"/>
      <c r="BG682" s="185"/>
      <c r="BH682" s="185"/>
      <c r="BI682" s="185"/>
      <c r="BJ682" s="185"/>
      <c r="BK682" s="185"/>
      <c r="BL682" s="185"/>
      <c r="BM682" s="185"/>
      <c r="BN682" s="185"/>
      <c r="BO682" s="185"/>
      <c r="BP682" s="185"/>
      <c r="BQ682" s="185"/>
      <c r="BR682" s="185"/>
      <c r="BS682" s="185"/>
      <c r="BT682" s="185"/>
      <c r="BU682" s="185"/>
      <c r="BV682" s="185"/>
      <c r="BW682" s="185"/>
      <c r="BX682" s="185"/>
      <c r="BY682" s="185"/>
      <c r="BZ682" s="185"/>
      <c r="CA682" s="185"/>
      <c r="CB682" s="185"/>
      <c r="CC682" s="185"/>
      <c r="CD682" s="185"/>
      <c r="CE682" s="185"/>
      <c r="CF682" s="185"/>
      <c r="CG682" s="185"/>
      <c r="CH682" s="185"/>
      <c r="CI682" s="185"/>
      <c r="CJ682" s="185"/>
      <c r="CK682" s="185"/>
      <c r="CL682" s="185"/>
    </row>
    <row r="683" spans="1:90" hidden="1" x14ac:dyDescent="0.3">
      <c r="D683" s="182" t="str">
        <f>D673</f>
        <v>Genormeerd aantal groepen</v>
      </c>
      <c r="G683" s="183">
        <v>8</v>
      </c>
      <c r="I683" s="183">
        <v>0</v>
      </c>
      <c r="J683" s="183">
        <v>0</v>
      </c>
      <c r="K683" s="183">
        <v>0</v>
      </c>
      <c r="L683" s="183">
        <v>0</v>
      </c>
      <c r="M683" s="183">
        <v>0</v>
      </c>
      <c r="N683" s="183">
        <v>0</v>
      </c>
      <c r="O683" s="183">
        <v>0</v>
      </c>
      <c r="P683" s="183">
        <v>0</v>
      </c>
      <c r="Q683" s="183">
        <v>0</v>
      </c>
      <c r="R683" s="183">
        <v>0</v>
      </c>
    </row>
    <row r="684" spans="1:90" hidden="1" x14ac:dyDescent="0.3">
      <c r="D684" s="182" t="str">
        <f t="shared" ref="D684:D690" si="749">D674</f>
        <v>Genormeerde ruimtebehoefte (m² bvo)</v>
      </c>
      <c r="G684" s="183">
        <f>LOOKUP(G683,'Resultaat per school'!$F$197:$F$246,'Resultaat per school'!$E$197:$E$246)</f>
        <v>1085</v>
      </c>
      <c r="I684" s="183">
        <f>LOOKUP(I683,'Resultaat per school'!$F$197:$F$246,'Resultaat per school'!$E$197:$E$246)</f>
        <v>0</v>
      </c>
      <c r="J684" s="183">
        <f>LOOKUP(J683,'Resultaat per school'!$F$197:$F$246,'Resultaat per school'!$E$197:$E$246)</f>
        <v>0</v>
      </c>
      <c r="K684" s="183">
        <f>LOOKUP(K683,'Resultaat per school'!$F$197:$F$246,'Resultaat per school'!$E$197:$E$246)</f>
        <v>0</v>
      </c>
      <c r="L684" s="183">
        <f>LOOKUP(L683,'Resultaat per school'!$F$197:$F$246,'Resultaat per school'!$E$197:$E$246)</f>
        <v>0</v>
      </c>
      <c r="M684" s="183">
        <f>LOOKUP(M683,'Resultaat per school'!$F$197:$F$246,'Resultaat per school'!$E$197:$E$246)</f>
        <v>0</v>
      </c>
      <c r="N684" s="183">
        <f>LOOKUP(N683,'Resultaat per school'!$F$197:$F$246,'Resultaat per school'!$E$197:$E$246)</f>
        <v>0</v>
      </c>
      <c r="O684" s="183">
        <f>LOOKUP(O683,'Resultaat per school'!$F$197:$F$246,'Resultaat per school'!$E$197:$E$246)</f>
        <v>0</v>
      </c>
      <c r="P684" s="183">
        <f>LOOKUP(P683,'Resultaat per school'!$F$197:$F$246,'Resultaat per school'!$E$197:$E$246)</f>
        <v>0</v>
      </c>
      <c r="Q684" s="183">
        <f>LOOKUP(Q683,'Resultaat per school'!$F$197:$F$246,'Resultaat per school'!$E$197:$E$246)</f>
        <v>0</v>
      </c>
      <c r="R684" s="183">
        <f>LOOKUP(R683,'Resultaat per school'!$F$197:$F$246,'Resultaat per school'!$E$197:$E$246)</f>
        <v>0</v>
      </c>
    </row>
    <row r="685" spans="1:90" s="177" customFormat="1" hidden="1" x14ac:dyDescent="0.3">
      <c r="A685" s="185"/>
      <c r="B685" s="185"/>
      <c r="C685" s="181"/>
      <c r="D685" s="181"/>
      <c r="E685" s="181"/>
      <c r="F685" s="181"/>
      <c r="G685" s="190">
        <v>2013</v>
      </c>
      <c r="H685" s="181"/>
      <c r="I685" s="190">
        <v>2015</v>
      </c>
      <c r="J685" s="190">
        <f>I685+1</f>
        <v>2016</v>
      </c>
      <c r="K685" s="190">
        <f t="shared" ref="K685" si="750">J685+1</f>
        <v>2017</v>
      </c>
      <c r="L685" s="190">
        <f t="shared" ref="L685" si="751">K685+1</f>
        <v>2018</v>
      </c>
      <c r="M685" s="190">
        <f t="shared" ref="M685" si="752">L685+1</f>
        <v>2019</v>
      </c>
      <c r="N685" s="190">
        <f t="shared" ref="N685" si="753">M685+1</f>
        <v>2020</v>
      </c>
      <c r="O685" s="190">
        <f t="shared" ref="O685" si="754">N685+1</f>
        <v>2021</v>
      </c>
      <c r="P685" s="190">
        <f t="shared" ref="P685" si="755">O685+1</f>
        <v>2022</v>
      </c>
      <c r="Q685" s="190">
        <f t="shared" ref="Q685" si="756">P685+1</f>
        <v>2023</v>
      </c>
      <c r="R685" s="190">
        <f t="shared" ref="R685" si="757">Q685+1</f>
        <v>2024</v>
      </c>
      <c r="S685" s="189" t="s">
        <v>143</v>
      </c>
      <c r="T685" s="180"/>
      <c r="U685" s="185"/>
      <c r="V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c r="AS685" s="185"/>
      <c r="AT685" s="185"/>
      <c r="AU685" s="185"/>
      <c r="AV685" s="185"/>
      <c r="AW685" s="185"/>
      <c r="AX685" s="185"/>
      <c r="AY685" s="185"/>
      <c r="AZ685" s="185"/>
      <c r="BA685" s="185"/>
      <c r="BB685" s="185"/>
      <c r="BC685" s="185"/>
      <c r="BD685" s="185"/>
      <c r="BE685" s="185"/>
      <c r="BF685" s="185"/>
      <c r="BG685" s="185"/>
      <c r="BH685" s="185"/>
      <c r="BI685" s="185"/>
      <c r="BJ685" s="185"/>
      <c r="BK685" s="185"/>
      <c r="BL685" s="185"/>
      <c r="BM685" s="185"/>
      <c r="BN685" s="185"/>
      <c r="BO685" s="185"/>
      <c r="BP685" s="185"/>
      <c r="BQ685" s="185"/>
      <c r="BR685" s="185"/>
      <c r="BS685" s="185"/>
      <c r="BT685" s="185"/>
      <c r="BU685" s="185"/>
      <c r="BV685" s="185"/>
      <c r="BW685" s="185"/>
      <c r="BX685" s="185"/>
      <c r="BY685" s="185"/>
      <c r="BZ685" s="185"/>
      <c r="CA685" s="185"/>
      <c r="CB685" s="185"/>
      <c r="CC685" s="185"/>
      <c r="CD685" s="185"/>
      <c r="CE685" s="185"/>
      <c r="CF685" s="185"/>
      <c r="CG685" s="185"/>
      <c r="CH685" s="185"/>
      <c r="CI685" s="185"/>
      <c r="CJ685" s="185"/>
      <c r="CK685" s="185"/>
      <c r="CL685" s="185"/>
    </row>
    <row r="686" spans="1:90" hidden="1" x14ac:dyDescent="0.3">
      <c r="D686" s="182" t="str">
        <f t="shared" si="749"/>
        <v>MI Vergoeding - binnenonderhoud (var)</v>
      </c>
      <c r="G686" s="191">
        <f>G684*'Resultaat per school'!$U$32</f>
        <v>15982.050000000001</v>
      </c>
      <c r="I686" s="191">
        <f>I684*'Resultaat per school'!$V$32</f>
        <v>0</v>
      </c>
      <c r="J686" s="191">
        <f>J684*'Resultaat per school'!$V$32*J690</f>
        <v>0</v>
      </c>
      <c r="K686" s="191">
        <f>K684*'Resultaat per school'!$V$32*K690</f>
        <v>0</v>
      </c>
      <c r="L686" s="191">
        <f>L684*'Resultaat per school'!$V$32*L690</f>
        <v>0</v>
      </c>
      <c r="M686" s="191">
        <f>M684*'Resultaat per school'!$V$32*M690</f>
        <v>0</v>
      </c>
      <c r="N686" s="191">
        <f>N684*'Resultaat per school'!$V$32*N690</f>
        <v>0</v>
      </c>
      <c r="O686" s="191">
        <f>O684*'Resultaat per school'!$V$32*O690</f>
        <v>0</v>
      </c>
      <c r="P686" s="191">
        <f>P684*'Resultaat per school'!$V$32*P690</f>
        <v>0</v>
      </c>
      <c r="Q686" s="191">
        <f>Q684*'Resultaat per school'!$V$32*Q690</f>
        <v>0</v>
      </c>
      <c r="R686" s="191">
        <f>R684*'Resultaat per school'!$V$32*R690</f>
        <v>0</v>
      </c>
      <c r="S686" s="221">
        <f>SUM(I686:R686)+SUM(I688:R688)</f>
        <v>0</v>
      </c>
      <c r="T686" s="180" t="str">
        <f t="shared" si="739"/>
        <v>School 28</v>
      </c>
    </row>
    <row r="687" spans="1:90" hidden="1" x14ac:dyDescent="0.3">
      <c r="D687" s="182" t="str">
        <f t="shared" si="749"/>
        <v>MI Vergoeding - buitenonderhoud (var)</v>
      </c>
      <c r="G687" s="191"/>
      <c r="I687" s="191">
        <f>I684*'Resultaat per school'!$V$37</f>
        <v>0</v>
      </c>
      <c r="J687" s="191">
        <f>J684*'Resultaat per school'!$V$37*J690</f>
        <v>0</v>
      </c>
      <c r="K687" s="191">
        <f>K684*'Resultaat per school'!$V$37*K690</f>
        <v>0</v>
      </c>
      <c r="L687" s="191">
        <f>L684*'Resultaat per school'!$V$37*L690</f>
        <v>0</v>
      </c>
      <c r="M687" s="191">
        <f>M684*'Resultaat per school'!$V$37*M690</f>
        <v>0</v>
      </c>
      <c r="N687" s="191">
        <f>N684*'Resultaat per school'!$V$37*N690</f>
        <v>0</v>
      </c>
      <c r="O687" s="191">
        <f>O684*'Resultaat per school'!$V$37*O690</f>
        <v>0</v>
      </c>
      <c r="P687" s="191">
        <f>P684*'Resultaat per school'!$V$37*P690</f>
        <v>0</v>
      </c>
      <c r="Q687" s="191">
        <f>Q684*'Resultaat per school'!$V$37*Q690</f>
        <v>0</v>
      </c>
      <c r="R687" s="191">
        <f>R684*'Resultaat per school'!$V$37*R690</f>
        <v>0</v>
      </c>
      <c r="U687" s="221">
        <f>SUM(I687:R687)</f>
        <v>0</v>
      </c>
      <c r="V687" s="180" t="s">
        <v>121</v>
      </c>
    </row>
    <row r="688" spans="1:90" hidden="1" x14ac:dyDescent="0.3">
      <c r="D688" s="182" t="str">
        <f t="shared" si="749"/>
        <v>MI Vergoeding - onderhoud vast</v>
      </c>
      <c r="G688" s="191">
        <v>1398.48</v>
      </c>
      <c r="H688" s="182">
        <v>0</v>
      </c>
      <c r="I688" s="191">
        <v>0</v>
      </c>
      <c r="J688" s="191">
        <v>0</v>
      </c>
      <c r="K688" s="191">
        <v>0</v>
      </c>
      <c r="L688" s="191">
        <v>0</v>
      </c>
      <c r="M688" s="191">
        <v>0</v>
      </c>
      <c r="N688" s="191">
        <v>0</v>
      </c>
      <c r="O688" s="191">
        <v>0</v>
      </c>
      <c r="P688" s="191">
        <v>0</v>
      </c>
      <c r="Q688" s="191">
        <v>0</v>
      </c>
      <c r="R688" s="191">
        <v>0</v>
      </c>
    </row>
    <row r="689" spans="1:90" hidden="1" x14ac:dyDescent="0.3">
      <c r="C689" s="181" t="str">
        <f>C279</f>
        <v>School 28</v>
      </c>
      <c r="D689" s="182" t="str">
        <f t="shared" si="749"/>
        <v>Totale MI - vergoeding onderhoud</v>
      </c>
      <c r="G689" s="192">
        <f>SUM(G686:G688)</f>
        <v>17380.530000000002</v>
      </c>
      <c r="I689" s="192">
        <f t="shared" ref="I689:R689" si="758">SUM(I686:I688)</f>
        <v>0</v>
      </c>
      <c r="J689" s="192">
        <f t="shared" si="758"/>
        <v>0</v>
      </c>
      <c r="K689" s="192">
        <f t="shared" si="758"/>
        <v>0</v>
      </c>
      <c r="L689" s="192">
        <f t="shared" si="758"/>
        <v>0</v>
      </c>
      <c r="M689" s="192">
        <f t="shared" si="758"/>
        <v>0</v>
      </c>
      <c r="N689" s="192">
        <f t="shared" si="758"/>
        <v>0</v>
      </c>
      <c r="O689" s="192">
        <f t="shared" si="758"/>
        <v>0</v>
      </c>
      <c r="P689" s="192">
        <f t="shared" si="758"/>
        <v>0</v>
      </c>
      <c r="Q689" s="192">
        <f t="shared" si="758"/>
        <v>0</v>
      </c>
      <c r="R689" s="192">
        <f t="shared" si="758"/>
        <v>0</v>
      </c>
    </row>
    <row r="690" spans="1:90" hidden="1" x14ac:dyDescent="0.3">
      <c r="D690" s="182" t="str">
        <f t="shared" si="749"/>
        <v>Uitgangspunt index (vanaf 2015): 2%</v>
      </c>
      <c r="J690" s="183">
        <f>1+2%</f>
        <v>1.02</v>
      </c>
      <c r="K690" s="193">
        <f>J690*(1+2%)</f>
        <v>1.0404</v>
      </c>
      <c r="L690" s="193">
        <f t="shared" ref="L690" si="759">K690*(1+2%)</f>
        <v>1.0612079999999999</v>
      </c>
      <c r="M690" s="193">
        <f t="shared" ref="M690" si="760">L690*(1+2%)</f>
        <v>1.08243216</v>
      </c>
      <c r="N690" s="193">
        <f t="shared" ref="N690" si="761">M690*(1+2%)</f>
        <v>1.1040808032</v>
      </c>
      <c r="O690" s="193">
        <f t="shared" ref="O690" si="762">N690*(1+2%)</f>
        <v>1.1261624192640001</v>
      </c>
      <c r="P690" s="193">
        <f t="shared" ref="P690" si="763">O690*(1+2%)</f>
        <v>1.14868566764928</v>
      </c>
      <c r="Q690" s="193">
        <f t="shared" ref="Q690" si="764">P690*(1+2%)</f>
        <v>1.1716593810022657</v>
      </c>
      <c r="R690" s="193">
        <f t="shared" ref="R690" si="765">Q690*(1+2%)</f>
        <v>1.1950925686223111</v>
      </c>
    </row>
    <row r="691" spans="1:90" hidden="1" x14ac:dyDescent="0.3"/>
    <row r="692" spans="1:90" s="177" customFormat="1" hidden="1" x14ac:dyDescent="0.3">
      <c r="A692" s="185"/>
      <c r="B692" s="185"/>
      <c r="C692" s="181"/>
      <c r="D692" s="181"/>
      <c r="E692" s="181"/>
      <c r="F692" s="181"/>
      <c r="G692" s="186">
        <f>G682</f>
        <v>41548</v>
      </c>
      <c r="H692" s="181"/>
      <c r="I692" s="186">
        <f t="shared" ref="I692:R692" si="766">I682</f>
        <v>2015</v>
      </c>
      <c r="J692" s="186">
        <f t="shared" si="766"/>
        <v>2016</v>
      </c>
      <c r="K692" s="186">
        <f t="shared" si="766"/>
        <v>2017</v>
      </c>
      <c r="L692" s="186">
        <f t="shared" si="766"/>
        <v>2018</v>
      </c>
      <c r="M692" s="186">
        <f t="shared" si="766"/>
        <v>2019</v>
      </c>
      <c r="N692" s="186">
        <f t="shared" si="766"/>
        <v>2020</v>
      </c>
      <c r="O692" s="186">
        <f t="shared" si="766"/>
        <v>2021</v>
      </c>
      <c r="P692" s="186">
        <f t="shared" si="766"/>
        <v>2022</v>
      </c>
      <c r="Q692" s="186">
        <f t="shared" si="766"/>
        <v>2023</v>
      </c>
      <c r="R692" s="186">
        <f t="shared" si="766"/>
        <v>2024</v>
      </c>
      <c r="S692" s="189"/>
      <c r="T692" s="180"/>
      <c r="U692" s="185"/>
      <c r="V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c r="AS692" s="185"/>
      <c r="AT692" s="185"/>
      <c r="AU692" s="185"/>
      <c r="AV692" s="185"/>
      <c r="AW692" s="185"/>
      <c r="AX692" s="185"/>
      <c r="AY692" s="185"/>
      <c r="AZ692" s="185"/>
      <c r="BA692" s="185"/>
      <c r="BB692" s="185"/>
      <c r="BC692" s="185"/>
      <c r="BD692" s="185"/>
      <c r="BE692" s="185"/>
      <c r="BF692" s="185"/>
      <c r="BG692" s="185"/>
      <c r="BH692" s="185"/>
      <c r="BI692" s="185"/>
      <c r="BJ692" s="185"/>
      <c r="BK692" s="185"/>
      <c r="BL692" s="185"/>
      <c r="BM692" s="185"/>
      <c r="BN692" s="185"/>
      <c r="BO692" s="185"/>
      <c r="BP692" s="185"/>
      <c r="BQ692" s="185"/>
      <c r="BR692" s="185"/>
      <c r="BS692" s="185"/>
      <c r="BT692" s="185"/>
      <c r="BU692" s="185"/>
      <c r="BV692" s="185"/>
      <c r="BW692" s="185"/>
      <c r="BX692" s="185"/>
      <c r="BY692" s="185"/>
      <c r="BZ692" s="185"/>
      <c r="CA692" s="185"/>
      <c r="CB692" s="185"/>
      <c r="CC692" s="185"/>
      <c r="CD692" s="185"/>
      <c r="CE692" s="185"/>
      <c r="CF692" s="185"/>
      <c r="CG692" s="185"/>
      <c r="CH692" s="185"/>
      <c r="CI692" s="185"/>
      <c r="CJ692" s="185"/>
      <c r="CK692" s="185"/>
      <c r="CL692" s="185"/>
    </row>
    <row r="693" spans="1:90" hidden="1" x14ac:dyDescent="0.3">
      <c r="D693" s="182" t="str">
        <f>D683</f>
        <v>Genormeerd aantal groepen</v>
      </c>
      <c r="G693" s="183">
        <v>8</v>
      </c>
      <c r="I693" s="183">
        <v>0</v>
      </c>
      <c r="J693" s="183">
        <v>0</v>
      </c>
      <c r="K693" s="183">
        <v>0</v>
      </c>
      <c r="L693" s="183">
        <v>0</v>
      </c>
      <c r="M693" s="183">
        <v>0</v>
      </c>
      <c r="N693" s="183">
        <v>0</v>
      </c>
      <c r="O693" s="183">
        <v>0</v>
      </c>
      <c r="P693" s="183">
        <v>0</v>
      </c>
      <c r="Q693" s="183">
        <v>0</v>
      </c>
      <c r="R693" s="183">
        <v>0</v>
      </c>
    </row>
    <row r="694" spans="1:90" hidden="1" x14ac:dyDescent="0.3">
      <c r="D694" s="182" t="str">
        <f t="shared" ref="D694:D700" si="767">D684</f>
        <v>Genormeerde ruimtebehoefte (m² bvo)</v>
      </c>
      <c r="G694" s="183">
        <f>LOOKUP(G693,'Resultaat per school'!$F$197:$F$246,'Resultaat per school'!$E$197:$E$246)</f>
        <v>1085</v>
      </c>
      <c r="I694" s="183">
        <f>LOOKUP(I693,'Resultaat per school'!$F$197:$F$246,'Resultaat per school'!$E$197:$E$246)</f>
        <v>0</v>
      </c>
      <c r="J694" s="183">
        <f>LOOKUP(J693,'Resultaat per school'!$F$197:$F$246,'Resultaat per school'!$E$197:$E$246)</f>
        <v>0</v>
      </c>
      <c r="K694" s="183">
        <f>LOOKUP(K693,'Resultaat per school'!$F$197:$F$246,'Resultaat per school'!$E$197:$E$246)</f>
        <v>0</v>
      </c>
      <c r="L694" s="183">
        <f>LOOKUP(L693,'Resultaat per school'!$F$197:$F$246,'Resultaat per school'!$E$197:$E$246)</f>
        <v>0</v>
      </c>
      <c r="M694" s="183">
        <f>LOOKUP(M693,'Resultaat per school'!$F$197:$F$246,'Resultaat per school'!$E$197:$E$246)</f>
        <v>0</v>
      </c>
      <c r="N694" s="183">
        <f>LOOKUP(N693,'Resultaat per school'!$F$197:$F$246,'Resultaat per school'!$E$197:$E$246)</f>
        <v>0</v>
      </c>
      <c r="O694" s="183">
        <f>LOOKUP(O693,'Resultaat per school'!$F$197:$F$246,'Resultaat per school'!$E$197:$E$246)</f>
        <v>0</v>
      </c>
      <c r="P694" s="183">
        <f>LOOKUP(P693,'Resultaat per school'!$F$197:$F$246,'Resultaat per school'!$E$197:$E$246)</f>
        <v>0</v>
      </c>
      <c r="Q694" s="183">
        <f>LOOKUP(Q693,'Resultaat per school'!$F$197:$F$246,'Resultaat per school'!$E$197:$E$246)</f>
        <v>0</v>
      </c>
      <c r="R694" s="183">
        <f>LOOKUP(R693,'Resultaat per school'!$F$197:$F$246,'Resultaat per school'!$E$197:$E$246)</f>
        <v>0</v>
      </c>
    </row>
    <row r="695" spans="1:90" s="177" customFormat="1" hidden="1" x14ac:dyDescent="0.3">
      <c r="A695" s="185"/>
      <c r="B695" s="185"/>
      <c r="C695" s="181"/>
      <c r="D695" s="181"/>
      <c r="E695" s="181"/>
      <c r="F695" s="181"/>
      <c r="G695" s="190">
        <v>2013</v>
      </c>
      <c r="H695" s="181"/>
      <c r="I695" s="190">
        <v>2015</v>
      </c>
      <c r="J695" s="190">
        <f>I695+1</f>
        <v>2016</v>
      </c>
      <c r="K695" s="190">
        <f t="shared" ref="K695" si="768">J695+1</f>
        <v>2017</v>
      </c>
      <c r="L695" s="190">
        <f t="shared" ref="L695" si="769">K695+1</f>
        <v>2018</v>
      </c>
      <c r="M695" s="190">
        <f t="shared" ref="M695" si="770">L695+1</f>
        <v>2019</v>
      </c>
      <c r="N695" s="190">
        <f t="shared" ref="N695" si="771">M695+1</f>
        <v>2020</v>
      </c>
      <c r="O695" s="190">
        <f t="shared" ref="O695" si="772">N695+1</f>
        <v>2021</v>
      </c>
      <c r="P695" s="190">
        <f t="shared" ref="P695" si="773">O695+1</f>
        <v>2022</v>
      </c>
      <c r="Q695" s="190">
        <f t="shared" ref="Q695" si="774">P695+1</f>
        <v>2023</v>
      </c>
      <c r="R695" s="190">
        <f t="shared" ref="R695" si="775">Q695+1</f>
        <v>2024</v>
      </c>
      <c r="S695" s="189" t="s">
        <v>143</v>
      </c>
      <c r="T695" s="180"/>
      <c r="U695" s="185"/>
      <c r="V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c r="AS695" s="185"/>
      <c r="AT695" s="185"/>
      <c r="AU695" s="185"/>
      <c r="AV695" s="185"/>
      <c r="AW695" s="185"/>
      <c r="AX695" s="185"/>
      <c r="AY695" s="185"/>
      <c r="AZ695" s="185"/>
      <c r="BA695" s="185"/>
      <c r="BB695" s="185"/>
      <c r="BC695" s="185"/>
      <c r="BD695" s="185"/>
      <c r="BE695" s="185"/>
      <c r="BF695" s="185"/>
      <c r="BG695" s="185"/>
      <c r="BH695" s="185"/>
      <c r="BI695" s="185"/>
      <c r="BJ695" s="185"/>
      <c r="BK695" s="185"/>
      <c r="BL695" s="185"/>
      <c r="BM695" s="185"/>
      <c r="BN695" s="185"/>
      <c r="BO695" s="185"/>
      <c r="BP695" s="185"/>
      <c r="BQ695" s="185"/>
      <c r="BR695" s="185"/>
      <c r="BS695" s="185"/>
      <c r="BT695" s="185"/>
      <c r="BU695" s="185"/>
      <c r="BV695" s="185"/>
      <c r="BW695" s="185"/>
      <c r="BX695" s="185"/>
      <c r="BY695" s="185"/>
      <c r="BZ695" s="185"/>
      <c r="CA695" s="185"/>
      <c r="CB695" s="185"/>
      <c r="CC695" s="185"/>
      <c r="CD695" s="185"/>
      <c r="CE695" s="185"/>
      <c r="CF695" s="185"/>
      <c r="CG695" s="185"/>
      <c r="CH695" s="185"/>
      <c r="CI695" s="185"/>
      <c r="CJ695" s="185"/>
      <c r="CK695" s="185"/>
      <c r="CL695" s="185"/>
    </row>
    <row r="696" spans="1:90" hidden="1" x14ac:dyDescent="0.3">
      <c r="D696" s="182" t="str">
        <f t="shared" si="767"/>
        <v>MI Vergoeding - binnenonderhoud (var)</v>
      </c>
      <c r="G696" s="191">
        <f>G694*'Resultaat per school'!$U$32</f>
        <v>15982.050000000001</v>
      </c>
      <c r="I696" s="191">
        <f>I694*'Resultaat per school'!$V$32</f>
        <v>0</v>
      </c>
      <c r="J696" s="191">
        <f>J694*'Resultaat per school'!$V$32*J700</f>
        <v>0</v>
      </c>
      <c r="K696" s="191">
        <f>K694*'Resultaat per school'!$V$32*K700</f>
        <v>0</v>
      </c>
      <c r="L696" s="191">
        <f>L694*'Resultaat per school'!$V$32*L700</f>
        <v>0</v>
      </c>
      <c r="M696" s="191">
        <f>M694*'Resultaat per school'!$V$32*M700</f>
        <v>0</v>
      </c>
      <c r="N696" s="191">
        <f>N694*'Resultaat per school'!$V$32*N700</f>
        <v>0</v>
      </c>
      <c r="O696" s="191">
        <f>O694*'Resultaat per school'!$V$32*O700</f>
        <v>0</v>
      </c>
      <c r="P696" s="191">
        <f>P694*'Resultaat per school'!$V$32*P700</f>
        <v>0</v>
      </c>
      <c r="Q696" s="191">
        <f>Q694*'Resultaat per school'!$V$32*Q700</f>
        <v>0</v>
      </c>
      <c r="R696" s="191">
        <f>R694*'Resultaat per school'!$V$32*R700</f>
        <v>0</v>
      </c>
      <c r="S696" s="221">
        <f>SUM(I696:R696)+SUM(I698:R698)</f>
        <v>0</v>
      </c>
      <c r="T696" s="180" t="str">
        <f t="shared" si="739"/>
        <v>School 29</v>
      </c>
    </row>
    <row r="697" spans="1:90" hidden="1" x14ac:dyDescent="0.3">
      <c r="D697" s="182" t="str">
        <f t="shared" si="767"/>
        <v>MI Vergoeding - buitenonderhoud (var)</v>
      </c>
      <c r="G697" s="191"/>
      <c r="I697" s="191">
        <f>I694*'Resultaat per school'!$V$37</f>
        <v>0</v>
      </c>
      <c r="J697" s="191">
        <f>J694*'Resultaat per school'!$V$37*J700</f>
        <v>0</v>
      </c>
      <c r="K697" s="191">
        <f>K694*'Resultaat per school'!$V$37*K700</f>
        <v>0</v>
      </c>
      <c r="L697" s="191">
        <f>L694*'Resultaat per school'!$V$37*L700</f>
        <v>0</v>
      </c>
      <c r="M697" s="191">
        <f>M694*'Resultaat per school'!$V$37*M700</f>
        <v>0</v>
      </c>
      <c r="N697" s="191">
        <f>N694*'Resultaat per school'!$V$37*N700</f>
        <v>0</v>
      </c>
      <c r="O697" s="191">
        <f>O694*'Resultaat per school'!$V$37*O700</f>
        <v>0</v>
      </c>
      <c r="P697" s="191">
        <f>P694*'Resultaat per school'!$V$37*P700</f>
        <v>0</v>
      </c>
      <c r="Q697" s="191">
        <f>Q694*'Resultaat per school'!$V$37*Q700</f>
        <v>0</v>
      </c>
      <c r="R697" s="191">
        <f>R694*'Resultaat per school'!$V$37*R700</f>
        <v>0</v>
      </c>
      <c r="U697" s="221">
        <f>SUM(I697:R697)</f>
        <v>0</v>
      </c>
      <c r="V697" s="180" t="s">
        <v>122</v>
      </c>
    </row>
    <row r="698" spans="1:90" hidden="1" x14ac:dyDescent="0.3">
      <c r="D698" s="182" t="str">
        <f t="shared" si="767"/>
        <v>MI Vergoeding - onderhoud vast</v>
      </c>
      <c r="G698" s="191">
        <v>1398.48</v>
      </c>
      <c r="H698" s="182">
        <v>0</v>
      </c>
      <c r="I698" s="191">
        <v>0</v>
      </c>
      <c r="J698" s="191">
        <v>0</v>
      </c>
      <c r="K698" s="191">
        <v>0</v>
      </c>
      <c r="L698" s="191">
        <v>0</v>
      </c>
      <c r="M698" s="191">
        <v>0</v>
      </c>
      <c r="N698" s="191">
        <v>0</v>
      </c>
      <c r="O698" s="191">
        <v>0</v>
      </c>
      <c r="P698" s="191">
        <v>0</v>
      </c>
      <c r="Q698" s="191">
        <v>0</v>
      </c>
      <c r="R698" s="191">
        <v>0</v>
      </c>
    </row>
    <row r="699" spans="1:90" hidden="1" x14ac:dyDescent="0.3">
      <c r="C699" s="181" t="str">
        <f>C289</f>
        <v>School 29</v>
      </c>
      <c r="D699" s="182" t="str">
        <f t="shared" si="767"/>
        <v>Totale MI - vergoeding onderhoud</v>
      </c>
      <c r="G699" s="192">
        <f>SUM(G696:G698)</f>
        <v>17380.530000000002</v>
      </c>
      <c r="I699" s="192">
        <f t="shared" ref="I699:R699" si="776">SUM(I696:I698)</f>
        <v>0</v>
      </c>
      <c r="J699" s="192">
        <f t="shared" si="776"/>
        <v>0</v>
      </c>
      <c r="K699" s="192">
        <f t="shared" si="776"/>
        <v>0</v>
      </c>
      <c r="L699" s="192">
        <f t="shared" si="776"/>
        <v>0</v>
      </c>
      <c r="M699" s="192">
        <f t="shared" si="776"/>
        <v>0</v>
      </c>
      <c r="N699" s="192">
        <f t="shared" si="776"/>
        <v>0</v>
      </c>
      <c r="O699" s="192">
        <f t="shared" si="776"/>
        <v>0</v>
      </c>
      <c r="P699" s="192">
        <f t="shared" si="776"/>
        <v>0</v>
      </c>
      <c r="Q699" s="192">
        <f t="shared" si="776"/>
        <v>0</v>
      </c>
      <c r="R699" s="192">
        <f t="shared" si="776"/>
        <v>0</v>
      </c>
    </row>
    <row r="700" spans="1:90" hidden="1" x14ac:dyDescent="0.3">
      <c r="D700" s="182" t="str">
        <f t="shared" si="767"/>
        <v>Uitgangspunt index (vanaf 2015): 2%</v>
      </c>
      <c r="J700" s="183">
        <f>1+2%</f>
        <v>1.02</v>
      </c>
      <c r="K700" s="193">
        <f>J700*(1+2%)</f>
        <v>1.0404</v>
      </c>
      <c r="L700" s="193">
        <f t="shared" ref="L700" si="777">K700*(1+2%)</f>
        <v>1.0612079999999999</v>
      </c>
      <c r="M700" s="193">
        <f t="shared" ref="M700" si="778">L700*(1+2%)</f>
        <v>1.08243216</v>
      </c>
      <c r="N700" s="193">
        <f t="shared" ref="N700" si="779">M700*(1+2%)</f>
        <v>1.1040808032</v>
      </c>
      <c r="O700" s="193">
        <f t="shared" ref="O700" si="780">N700*(1+2%)</f>
        <v>1.1261624192640001</v>
      </c>
      <c r="P700" s="193">
        <f t="shared" ref="P700" si="781">O700*(1+2%)</f>
        <v>1.14868566764928</v>
      </c>
      <c r="Q700" s="193">
        <f t="shared" ref="Q700" si="782">P700*(1+2%)</f>
        <v>1.1716593810022657</v>
      </c>
      <c r="R700" s="193">
        <f t="shared" ref="R700" si="783">Q700*(1+2%)</f>
        <v>1.1950925686223111</v>
      </c>
    </row>
    <row r="701" spans="1:90" hidden="1" x14ac:dyDescent="0.3"/>
    <row r="702" spans="1:90" s="177" customFormat="1" hidden="1" x14ac:dyDescent="0.3">
      <c r="A702" s="185"/>
      <c r="B702" s="185"/>
      <c r="C702" s="181"/>
      <c r="D702" s="181"/>
      <c r="E702" s="181"/>
      <c r="F702" s="181"/>
      <c r="G702" s="186">
        <f>G692</f>
        <v>41548</v>
      </c>
      <c r="H702" s="181"/>
      <c r="I702" s="186">
        <f t="shared" ref="I702:R702" si="784">I692</f>
        <v>2015</v>
      </c>
      <c r="J702" s="186">
        <f t="shared" si="784"/>
        <v>2016</v>
      </c>
      <c r="K702" s="186">
        <f t="shared" si="784"/>
        <v>2017</v>
      </c>
      <c r="L702" s="186">
        <f t="shared" si="784"/>
        <v>2018</v>
      </c>
      <c r="M702" s="186">
        <f t="shared" si="784"/>
        <v>2019</v>
      </c>
      <c r="N702" s="186">
        <f t="shared" si="784"/>
        <v>2020</v>
      </c>
      <c r="O702" s="186">
        <f t="shared" si="784"/>
        <v>2021</v>
      </c>
      <c r="P702" s="186">
        <f t="shared" si="784"/>
        <v>2022</v>
      </c>
      <c r="Q702" s="186">
        <f t="shared" si="784"/>
        <v>2023</v>
      </c>
      <c r="R702" s="186">
        <f t="shared" si="784"/>
        <v>2024</v>
      </c>
      <c r="S702" s="189"/>
      <c r="T702" s="180"/>
      <c r="U702" s="185"/>
      <c r="V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c r="AS702" s="185"/>
      <c r="AT702" s="185"/>
      <c r="AU702" s="185"/>
      <c r="AV702" s="185"/>
      <c r="AW702" s="185"/>
      <c r="AX702" s="185"/>
      <c r="AY702" s="185"/>
      <c r="AZ702" s="185"/>
      <c r="BA702" s="185"/>
      <c r="BB702" s="185"/>
      <c r="BC702" s="185"/>
      <c r="BD702" s="185"/>
      <c r="BE702" s="185"/>
      <c r="BF702" s="185"/>
      <c r="BG702" s="185"/>
      <c r="BH702" s="185"/>
      <c r="BI702" s="185"/>
      <c r="BJ702" s="185"/>
      <c r="BK702" s="185"/>
      <c r="BL702" s="185"/>
      <c r="BM702" s="185"/>
      <c r="BN702" s="185"/>
      <c r="BO702" s="185"/>
      <c r="BP702" s="185"/>
      <c r="BQ702" s="185"/>
      <c r="BR702" s="185"/>
      <c r="BS702" s="185"/>
      <c r="BT702" s="185"/>
      <c r="BU702" s="185"/>
      <c r="BV702" s="185"/>
      <c r="BW702" s="185"/>
      <c r="BX702" s="185"/>
      <c r="BY702" s="185"/>
      <c r="BZ702" s="185"/>
      <c r="CA702" s="185"/>
      <c r="CB702" s="185"/>
      <c r="CC702" s="185"/>
      <c r="CD702" s="185"/>
      <c r="CE702" s="185"/>
      <c r="CF702" s="185"/>
      <c r="CG702" s="185"/>
      <c r="CH702" s="185"/>
      <c r="CI702" s="185"/>
      <c r="CJ702" s="185"/>
      <c r="CK702" s="185"/>
      <c r="CL702" s="185"/>
    </row>
    <row r="703" spans="1:90" hidden="1" x14ac:dyDescent="0.3">
      <c r="D703" s="182" t="str">
        <f>D693</f>
        <v>Genormeerd aantal groepen</v>
      </c>
      <c r="G703" s="183">
        <v>8</v>
      </c>
      <c r="I703" s="183">
        <v>0</v>
      </c>
      <c r="J703" s="183">
        <v>0</v>
      </c>
      <c r="K703" s="183">
        <v>0</v>
      </c>
      <c r="L703" s="183">
        <v>0</v>
      </c>
      <c r="M703" s="183">
        <v>0</v>
      </c>
      <c r="N703" s="183">
        <v>0</v>
      </c>
      <c r="O703" s="183">
        <v>0</v>
      </c>
      <c r="P703" s="183">
        <v>0</v>
      </c>
      <c r="Q703" s="183">
        <v>0</v>
      </c>
      <c r="R703" s="183">
        <v>0</v>
      </c>
    </row>
    <row r="704" spans="1:90" hidden="1" x14ac:dyDescent="0.3">
      <c r="D704" s="182" t="str">
        <f t="shared" ref="D704:D710" si="785">D694</f>
        <v>Genormeerde ruimtebehoefte (m² bvo)</v>
      </c>
      <c r="G704" s="183">
        <f>LOOKUP(G703,'Resultaat per school'!$F$197:$F$246,'Resultaat per school'!$E$197:$E$246)</f>
        <v>1085</v>
      </c>
      <c r="I704" s="183">
        <f>LOOKUP(I703,'Resultaat per school'!$F$197:$F$246,'Resultaat per school'!$E$197:$E$246)</f>
        <v>0</v>
      </c>
      <c r="J704" s="183">
        <f>LOOKUP(J703,'Resultaat per school'!$F$197:$F$246,'Resultaat per school'!$E$197:$E$246)</f>
        <v>0</v>
      </c>
      <c r="K704" s="183">
        <f>LOOKUP(K703,'Resultaat per school'!$F$197:$F$246,'Resultaat per school'!$E$197:$E$246)</f>
        <v>0</v>
      </c>
      <c r="L704" s="183">
        <f>LOOKUP(L703,'Resultaat per school'!$F$197:$F$246,'Resultaat per school'!$E$197:$E$246)</f>
        <v>0</v>
      </c>
      <c r="M704" s="183">
        <f>LOOKUP(M703,'Resultaat per school'!$F$197:$F$246,'Resultaat per school'!$E$197:$E$246)</f>
        <v>0</v>
      </c>
      <c r="N704" s="183">
        <f>LOOKUP(N703,'Resultaat per school'!$F$197:$F$246,'Resultaat per school'!$E$197:$E$246)</f>
        <v>0</v>
      </c>
      <c r="O704" s="183">
        <f>LOOKUP(O703,'Resultaat per school'!$F$197:$F$246,'Resultaat per school'!$E$197:$E$246)</f>
        <v>0</v>
      </c>
      <c r="P704" s="183">
        <f>LOOKUP(P703,'Resultaat per school'!$F$197:$F$246,'Resultaat per school'!$E$197:$E$246)</f>
        <v>0</v>
      </c>
      <c r="Q704" s="183">
        <f>LOOKUP(Q703,'Resultaat per school'!$F$197:$F$246,'Resultaat per school'!$E$197:$E$246)</f>
        <v>0</v>
      </c>
      <c r="R704" s="183">
        <f>LOOKUP(R703,'Resultaat per school'!$F$197:$F$246,'Resultaat per school'!$E$197:$E$246)</f>
        <v>0</v>
      </c>
    </row>
    <row r="705" spans="1:90" s="177" customFormat="1" hidden="1" x14ac:dyDescent="0.3">
      <c r="A705" s="185"/>
      <c r="B705" s="185"/>
      <c r="C705" s="181"/>
      <c r="D705" s="181"/>
      <c r="E705" s="181"/>
      <c r="F705" s="181"/>
      <c r="G705" s="190">
        <v>2013</v>
      </c>
      <c r="H705" s="181"/>
      <c r="I705" s="190">
        <v>2015</v>
      </c>
      <c r="J705" s="190">
        <f>I705+1</f>
        <v>2016</v>
      </c>
      <c r="K705" s="190">
        <f t="shared" ref="K705" si="786">J705+1</f>
        <v>2017</v>
      </c>
      <c r="L705" s="190">
        <f t="shared" ref="L705" si="787">K705+1</f>
        <v>2018</v>
      </c>
      <c r="M705" s="190">
        <f t="shared" ref="M705" si="788">L705+1</f>
        <v>2019</v>
      </c>
      <c r="N705" s="190">
        <f t="shared" ref="N705" si="789">M705+1</f>
        <v>2020</v>
      </c>
      <c r="O705" s="190">
        <f t="shared" ref="O705" si="790">N705+1</f>
        <v>2021</v>
      </c>
      <c r="P705" s="190">
        <f t="shared" ref="P705" si="791">O705+1</f>
        <v>2022</v>
      </c>
      <c r="Q705" s="190">
        <f t="shared" ref="Q705" si="792">P705+1</f>
        <v>2023</v>
      </c>
      <c r="R705" s="190">
        <f t="shared" ref="R705" si="793">Q705+1</f>
        <v>2024</v>
      </c>
      <c r="S705" s="189" t="s">
        <v>143</v>
      </c>
      <c r="T705" s="180"/>
      <c r="U705" s="185"/>
      <c r="V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c r="AS705" s="185"/>
      <c r="AT705" s="185"/>
      <c r="AU705" s="185"/>
      <c r="AV705" s="185"/>
      <c r="AW705" s="185"/>
      <c r="AX705" s="185"/>
      <c r="AY705" s="185"/>
      <c r="AZ705" s="185"/>
      <c r="BA705" s="185"/>
      <c r="BB705" s="185"/>
      <c r="BC705" s="185"/>
      <c r="BD705" s="185"/>
      <c r="BE705" s="185"/>
      <c r="BF705" s="185"/>
      <c r="BG705" s="185"/>
      <c r="BH705" s="185"/>
      <c r="BI705" s="185"/>
      <c r="BJ705" s="185"/>
      <c r="BK705" s="185"/>
      <c r="BL705" s="185"/>
      <c r="BM705" s="185"/>
      <c r="BN705" s="185"/>
      <c r="BO705" s="185"/>
      <c r="BP705" s="185"/>
      <c r="BQ705" s="185"/>
      <c r="BR705" s="185"/>
      <c r="BS705" s="185"/>
      <c r="BT705" s="185"/>
      <c r="BU705" s="185"/>
      <c r="BV705" s="185"/>
      <c r="BW705" s="185"/>
      <c r="BX705" s="185"/>
      <c r="BY705" s="185"/>
      <c r="BZ705" s="185"/>
      <c r="CA705" s="185"/>
      <c r="CB705" s="185"/>
      <c r="CC705" s="185"/>
      <c r="CD705" s="185"/>
      <c r="CE705" s="185"/>
      <c r="CF705" s="185"/>
      <c r="CG705" s="185"/>
      <c r="CH705" s="185"/>
      <c r="CI705" s="185"/>
      <c r="CJ705" s="185"/>
      <c r="CK705" s="185"/>
      <c r="CL705" s="185"/>
    </row>
    <row r="706" spans="1:90" hidden="1" x14ac:dyDescent="0.3">
      <c r="D706" s="182" t="str">
        <f t="shared" si="785"/>
        <v>MI Vergoeding - binnenonderhoud (var)</v>
      </c>
      <c r="G706" s="191">
        <f>G704*'Resultaat per school'!$U$32</f>
        <v>15982.050000000001</v>
      </c>
      <c r="I706" s="191">
        <f>I704*'Resultaat per school'!$V$32</f>
        <v>0</v>
      </c>
      <c r="J706" s="191">
        <f>J704*'Resultaat per school'!$V$32*J710</f>
        <v>0</v>
      </c>
      <c r="K706" s="191">
        <f>K704*'Resultaat per school'!$V$32*K710</f>
        <v>0</v>
      </c>
      <c r="L706" s="191">
        <f>L704*'Resultaat per school'!$V$32*L710</f>
        <v>0</v>
      </c>
      <c r="M706" s="191">
        <f>M704*'Resultaat per school'!$V$32*M710</f>
        <v>0</v>
      </c>
      <c r="N706" s="191">
        <f>N704*'Resultaat per school'!$V$32*N710</f>
        <v>0</v>
      </c>
      <c r="O706" s="191">
        <f>O704*'Resultaat per school'!$V$32*O710</f>
        <v>0</v>
      </c>
      <c r="P706" s="191">
        <f>P704*'Resultaat per school'!$V$32*P710</f>
        <v>0</v>
      </c>
      <c r="Q706" s="191">
        <f>Q704*'Resultaat per school'!$V$32*Q710</f>
        <v>0</v>
      </c>
      <c r="R706" s="191">
        <f>R704*'Resultaat per school'!$V$32*R710</f>
        <v>0</v>
      </c>
      <c r="S706" s="221">
        <f>SUM(I706:R706)+SUM(I708:R708)</f>
        <v>0</v>
      </c>
      <c r="T706" s="180" t="str">
        <f t="shared" si="739"/>
        <v>School 30</v>
      </c>
    </row>
    <row r="707" spans="1:90" hidden="1" x14ac:dyDescent="0.3">
      <c r="D707" s="182" t="str">
        <f t="shared" si="785"/>
        <v>MI Vergoeding - buitenonderhoud (var)</v>
      </c>
      <c r="G707" s="191"/>
      <c r="I707" s="191">
        <f>I704*'Resultaat per school'!$V$37</f>
        <v>0</v>
      </c>
      <c r="J707" s="191">
        <f>J704*'Resultaat per school'!$V$37*J710</f>
        <v>0</v>
      </c>
      <c r="K707" s="191">
        <f>K704*'Resultaat per school'!$V$37*K710</f>
        <v>0</v>
      </c>
      <c r="L707" s="191">
        <f>L704*'Resultaat per school'!$V$37*L710</f>
        <v>0</v>
      </c>
      <c r="M707" s="191">
        <f>M704*'Resultaat per school'!$V$37*M710</f>
        <v>0</v>
      </c>
      <c r="N707" s="191">
        <f>N704*'Resultaat per school'!$V$37*N710</f>
        <v>0</v>
      </c>
      <c r="O707" s="191">
        <f>O704*'Resultaat per school'!$V$37*O710</f>
        <v>0</v>
      </c>
      <c r="P707" s="191">
        <f>P704*'Resultaat per school'!$V$37*P710</f>
        <v>0</v>
      </c>
      <c r="Q707" s="191">
        <f>Q704*'Resultaat per school'!$V$37*Q710</f>
        <v>0</v>
      </c>
      <c r="R707" s="191">
        <f>R704*'Resultaat per school'!$V$37*R710</f>
        <v>0</v>
      </c>
      <c r="U707" s="221">
        <f>SUM(I707:R707)</f>
        <v>0</v>
      </c>
      <c r="V707" s="180" t="s">
        <v>123</v>
      </c>
    </row>
    <row r="708" spans="1:90" hidden="1" x14ac:dyDescent="0.3">
      <c r="D708" s="182" t="str">
        <f t="shared" si="785"/>
        <v>MI Vergoeding - onderhoud vast</v>
      </c>
      <c r="G708" s="191">
        <v>1398.48</v>
      </c>
      <c r="H708" s="182">
        <v>0</v>
      </c>
      <c r="I708" s="191">
        <v>0</v>
      </c>
      <c r="J708" s="191">
        <v>0</v>
      </c>
      <c r="K708" s="191">
        <v>0</v>
      </c>
      <c r="L708" s="191">
        <v>0</v>
      </c>
      <c r="M708" s="191">
        <v>0</v>
      </c>
      <c r="N708" s="191">
        <v>0</v>
      </c>
      <c r="O708" s="191">
        <v>0</v>
      </c>
      <c r="P708" s="191">
        <v>0</v>
      </c>
      <c r="Q708" s="191">
        <v>0</v>
      </c>
      <c r="R708" s="191">
        <v>0</v>
      </c>
    </row>
    <row r="709" spans="1:90" hidden="1" x14ac:dyDescent="0.3">
      <c r="C709" s="181" t="str">
        <f>C299</f>
        <v>School 30</v>
      </c>
      <c r="D709" s="182" t="str">
        <f t="shared" si="785"/>
        <v>Totale MI - vergoeding onderhoud</v>
      </c>
      <c r="G709" s="192">
        <f>SUM(G706:G708)</f>
        <v>17380.530000000002</v>
      </c>
      <c r="I709" s="192">
        <f t="shared" ref="I709:R709" si="794">SUM(I706:I708)</f>
        <v>0</v>
      </c>
      <c r="J709" s="192">
        <f t="shared" si="794"/>
        <v>0</v>
      </c>
      <c r="K709" s="192">
        <f t="shared" si="794"/>
        <v>0</v>
      </c>
      <c r="L709" s="192">
        <f t="shared" si="794"/>
        <v>0</v>
      </c>
      <c r="M709" s="192">
        <f t="shared" si="794"/>
        <v>0</v>
      </c>
      <c r="N709" s="192">
        <f t="shared" si="794"/>
        <v>0</v>
      </c>
      <c r="O709" s="192">
        <f t="shared" si="794"/>
        <v>0</v>
      </c>
      <c r="P709" s="192">
        <f t="shared" si="794"/>
        <v>0</v>
      </c>
      <c r="Q709" s="192">
        <f t="shared" si="794"/>
        <v>0</v>
      </c>
      <c r="R709" s="192">
        <f t="shared" si="794"/>
        <v>0</v>
      </c>
    </row>
    <row r="710" spans="1:90" hidden="1" x14ac:dyDescent="0.3">
      <c r="D710" s="182" t="str">
        <f t="shared" si="785"/>
        <v>Uitgangspunt index (vanaf 2015): 2%</v>
      </c>
      <c r="J710" s="183">
        <f>1+2%</f>
        <v>1.02</v>
      </c>
      <c r="K710" s="193">
        <f>J710*(1+2%)</f>
        <v>1.0404</v>
      </c>
      <c r="L710" s="193">
        <f t="shared" ref="L710" si="795">K710*(1+2%)</f>
        <v>1.0612079999999999</v>
      </c>
      <c r="M710" s="193">
        <f t="shared" ref="M710" si="796">L710*(1+2%)</f>
        <v>1.08243216</v>
      </c>
      <c r="N710" s="193">
        <f t="shared" ref="N710" si="797">M710*(1+2%)</f>
        <v>1.1040808032</v>
      </c>
      <c r="O710" s="193">
        <f t="shared" ref="O710" si="798">N710*(1+2%)</f>
        <v>1.1261624192640001</v>
      </c>
      <c r="P710" s="193">
        <f t="shared" ref="P710" si="799">O710*(1+2%)</f>
        <v>1.14868566764928</v>
      </c>
      <c r="Q710" s="193">
        <f t="shared" ref="Q710" si="800">P710*(1+2%)</f>
        <v>1.1716593810022657</v>
      </c>
      <c r="R710" s="193">
        <f t="shared" ref="R710" si="801">Q710*(1+2%)</f>
        <v>1.1950925686223111</v>
      </c>
    </row>
    <row r="711" spans="1:90" hidden="1" x14ac:dyDescent="0.3"/>
    <row r="712" spans="1:90" s="177" customFormat="1" hidden="1" x14ac:dyDescent="0.3">
      <c r="A712" s="185"/>
      <c r="B712" s="185"/>
      <c r="C712" s="181"/>
      <c r="D712" s="181"/>
      <c r="E712" s="181"/>
      <c r="F712" s="181"/>
      <c r="G712" s="186">
        <f>G702</f>
        <v>41548</v>
      </c>
      <c r="H712" s="181"/>
      <c r="I712" s="186">
        <f t="shared" ref="I712:R712" si="802">I702</f>
        <v>2015</v>
      </c>
      <c r="J712" s="186">
        <f t="shared" si="802"/>
        <v>2016</v>
      </c>
      <c r="K712" s="186">
        <f t="shared" si="802"/>
        <v>2017</v>
      </c>
      <c r="L712" s="186">
        <f t="shared" si="802"/>
        <v>2018</v>
      </c>
      <c r="M712" s="186">
        <f t="shared" si="802"/>
        <v>2019</v>
      </c>
      <c r="N712" s="186">
        <f t="shared" si="802"/>
        <v>2020</v>
      </c>
      <c r="O712" s="186">
        <f t="shared" si="802"/>
        <v>2021</v>
      </c>
      <c r="P712" s="186">
        <f t="shared" si="802"/>
        <v>2022</v>
      </c>
      <c r="Q712" s="186">
        <f t="shared" si="802"/>
        <v>2023</v>
      </c>
      <c r="R712" s="186">
        <f t="shared" si="802"/>
        <v>2024</v>
      </c>
      <c r="S712" s="189"/>
      <c r="T712" s="180"/>
      <c r="U712" s="185"/>
      <c r="V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c r="AS712" s="185"/>
      <c r="AT712" s="185"/>
      <c r="AU712" s="185"/>
      <c r="AV712" s="185"/>
      <c r="AW712" s="185"/>
      <c r="AX712" s="185"/>
      <c r="AY712" s="185"/>
      <c r="AZ712" s="185"/>
      <c r="BA712" s="185"/>
      <c r="BB712" s="185"/>
      <c r="BC712" s="185"/>
      <c r="BD712" s="185"/>
      <c r="BE712" s="185"/>
      <c r="BF712" s="185"/>
      <c r="BG712" s="185"/>
      <c r="BH712" s="185"/>
      <c r="BI712" s="185"/>
      <c r="BJ712" s="185"/>
      <c r="BK712" s="185"/>
      <c r="BL712" s="185"/>
      <c r="BM712" s="185"/>
      <c r="BN712" s="185"/>
      <c r="BO712" s="185"/>
      <c r="BP712" s="185"/>
      <c r="BQ712" s="185"/>
      <c r="BR712" s="185"/>
      <c r="BS712" s="185"/>
      <c r="BT712" s="185"/>
      <c r="BU712" s="185"/>
      <c r="BV712" s="185"/>
      <c r="BW712" s="185"/>
      <c r="BX712" s="185"/>
      <c r="BY712" s="185"/>
      <c r="BZ712" s="185"/>
      <c r="CA712" s="185"/>
      <c r="CB712" s="185"/>
      <c r="CC712" s="185"/>
      <c r="CD712" s="185"/>
      <c r="CE712" s="185"/>
      <c r="CF712" s="185"/>
      <c r="CG712" s="185"/>
      <c r="CH712" s="185"/>
      <c r="CI712" s="185"/>
      <c r="CJ712" s="185"/>
      <c r="CK712" s="185"/>
      <c r="CL712" s="185"/>
    </row>
    <row r="713" spans="1:90" hidden="1" x14ac:dyDescent="0.3">
      <c r="D713" s="182" t="str">
        <f>D703</f>
        <v>Genormeerd aantal groepen</v>
      </c>
      <c r="G713" s="183">
        <v>8</v>
      </c>
      <c r="I713" s="183">
        <v>0</v>
      </c>
      <c r="J713" s="183">
        <v>0</v>
      </c>
      <c r="K713" s="183">
        <v>0</v>
      </c>
      <c r="L713" s="183">
        <v>0</v>
      </c>
      <c r="M713" s="183">
        <v>0</v>
      </c>
      <c r="N713" s="183">
        <v>0</v>
      </c>
      <c r="O713" s="183">
        <v>0</v>
      </c>
      <c r="P713" s="183">
        <v>0</v>
      </c>
      <c r="Q713" s="183">
        <v>0</v>
      </c>
      <c r="R713" s="183">
        <v>0</v>
      </c>
    </row>
    <row r="714" spans="1:90" hidden="1" x14ac:dyDescent="0.3">
      <c r="D714" s="182" t="str">
        <f t="shared" ref="D714:D720" si="803">D704</f>
        <v>Genormeerde ruimtebehoefte (m² bvo)</v>
      </c>
      <c r="G714" s="183">
        <f>LOOKUP(G713,'Resultaat per school'!$F$197:$F$246,'Resultaat per school'!$E$197:$E$246)</f>
        <v>1085</v>
      </c>
      <c r="I714" s="183">
        <f>LOOKUP(I713,'Resultaat per school'!$F$197:$F$246,'Resultaat per school'!$E$197:$E$246)</f>
        <v>0</v>
      </c>
      <c r="J714" s="183">
        <f>LOOKUP(J713,'Resultaat per school'!$F$197:$F$246,'Resultaat per school'!$E$197:$E$246)</f>
        <v>0</v>
      </c>
      <c r="K714" s="183">
        <f>LOOKUP(K713,'Resultaat per school'!$F$197:$F$246,'Resultaat per school'!$E$197:$E$246)</f>
        <v>0</v>
      </c>
      <c r="L714" s="183">
        <f>LOOKUP(L713,'Resultaat per school'!$F$197:$F$246,'Resultaat per school'!$E$197:$E$246)</f>
        <v>0</v>
      </c>
      <c r="M714" s="183">
        <f>LOOKUP(M713,'Resultaat per school'!$F$197:$F$246,'Resultaat per school'!$E$197:$E$246)</f>
        <v>0</v>
      </c>
      <c r="N714" s="183">
        <f>LOOKUP(N713,'Resultaat per school'!$F$197:$F$246,'Resultaat per school'!$E$197:$E$246)</f>
        <v>0</v>
      </c>
      <c r="O714" s="183">
        <f>LOOKUP(O713,'Resultaat per school'!$F$197:$F$246,'Resultaat per school'!$E$197:$E$246)</f>
        <v>0</v>
      </c>
      <c r="P714" s="183">
        <f>LOOKUP(P713,'Resultaat per school'!$F$197:$F$246,'Resultaat per school'!$E$197:$E$246)</f>
        <v>0</v>
      </c>
      <c r="Q714" s="183">
        <f>LOOKUP(Q713,'Resultaat per school'!$F$197:$F$246,'Resultaat per school'!$E$197:$E$246)</f>
        <v>0</v>
      </c>
      <c r="R714" s="183">
        <f>LOOKUP(R713,'Resultaat per school'!$F$197:$F$246,'Resultaat per school'!$E$197:$E$246)</f>
        <v>0</v>
      </c>
    </row>
    <row r="715" spans="1:90" s="177" customFormat="1" hidden="1" x14ac:dyDescent="0.3">
      <c r="A715" s="185"/>
      <c r="B715" s="185"/>
      <c r="C715" s="181"/>
      <c r="D715" s="181"/>
      <c r="E715" s="181"/>
      <c r="F715" s="181"/>
      <c r="G715" s="190">
        <v>2013</v>
      </c>
      <c r="H715" s="181"/>
      <c r="I715" s="190">
        <v>2015</v>
      </c>
      <c r="J715" s="190">
        <f>I715+1</f>
        <v>2016</v>
      </c>
      <c r="K715" s="190">
        <f t="shared" ref="K715" si="804">J715+1</f>
        <v>2017</v>
      </c>
      <c r="L715" s="190">
        <f t="shared" ref="L715" si="805">K715+1</f>
        <v>2018</v>
      </c>
      <c r="M715" s="190">
        <f t="shared" ref="M715" si="806">L715+1</f>
        <v>2019</v>
      </c>
      <c r="N715" s="190">
        <f t="shared" ref="N715" si="807">M715+1</f>
        <v>2020</v>
      </c>
      <c r="O715" s="190">
        <f t="shared" ref="O715" si="808">N715+1</f>
        <v>2021</v>
      </c>
      <c r="P715" s="190">
        <f t="shared" ref="P715" si="809">O715+1</f>
        <v>2022</v>
      </c>
      <c r="Q715" s="190">
        <f t="shared" ref="Q715" si="810">P715+1</f>
        <v>2023</v>
      </c>
      <c r="R715" s="190">
        <f t="shared" ref="R715" si="811">Q715+1</f>
        <v>2024</v>
      </c>
      <c r="S715" s="189" t="s">
        <v>143</v>
      </c>
      <c r="T715" s="180"/>
      <c r="U715" s="185"/>
      <c r="V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c r="AS715" s="185"/>
      <c r="AT715" s="185"/>
      <c r="AU715" s="185"/>
      <c r="AV715" s="185"/>
      <c r="AW715" s="185"/>
      <c r="AX715" s="185"/>
      <c r="AY715" s="185"/>
      <c r="AZ715" s="185"/>
      <c r="BA715" s="185"/>
      <c r="BB715" s="185"/>
      <c r="BC715" s="185"/>
      <c r="BD715" s="185"/>
      <c r="BE715" s="185"/>
      <c r="BF715" s="185"/>
      <c r="BG715" s="185"/>
      <c r="BH715" s="185"/>
      <c r="BI715" s="185"/>
      <c r="BJ715" s="185"/>
      <c r="BK715" s="185"/>
      <c r="BL715" s="185"/>
      <c r="BM715" s="185"/>
      <c r="BN715" s="185"/>
      <c r="BO715" s="185"/>
      <c r="BP715" s="185"/>
      <c r="BQ715" s="185"/>
      <c r="BR715" s="185"/>
      <c r="BS715" s="185"/>
      <c r="BT715" s="185"/>
      <c r="BU715" s="185"/>
      <c r="BV715" s="185"/>
      <c r="BW715" s="185"/>
      <c r="BX715" s="185"/>
      <c r="BY715" s="185"/>
      <c r="BZ715" s="185"/>
      <c r="CA715" s="185"/>
      <c r="CB715" s="185"/>
      <c r="CC715" s="185"/>
      <c r="CD715" s="185"/>
      <c r="CE715" s="185"/>
      <c r="CF715" s="185"/>
      <c r="CG715" s="185"/>
      <c r="CH715" s="185"/>
      <c r="CI715" s="185"/>
      <c r="CJ715" s="185"/>
      <c r="CK715" s="185"/>
      <c r="CL715" s="185"/>
    </row>
    <row r="716" spans="1:90" hidden="1" x14ac:dyDescent="0.3">
      <c r="D716" s="182" t="str">
        <f t="shared" si="803"/>
        <v>MI Vergoeding - binnenonderhoud (var)</v>
      </c>
      <c r="G716" s="191">
        <f>G714*'Resultaat per school'!$U$32</f>
        <v>15982.050000000001</v>
      </c>
      <c r="I716" s="191">
        <f>I714*'Resultaat per school'!$V$32</f>
        <v>0</v>
      </c>
      <c r="J716" s="191">
        <f>J714*'Resultaat per school'!$V$32*J720</f>
        <v>0</v>
      </c>
      <c r="K716" s="191">
        <f>K714*'Resultaat per school'!$V$32*K720</f>
        <v>0</v>
      </c>
      <c r="L716" s="191">
        <f>L714*'Resultaat per school'!$V$32*L720</f>
        <v>0</v>
      </c>
      <c r="M716" s="191">
        <f>M714*'Resultaat per school'!$V$32*M720</f>
        <v>0</v>
      </c>
      <c r="N716" s="191">
        <f>N714*'Resultaat per school'!$V$32*N720</f>
        <v>0</v>
      </c>
      <c r="O716" s="191">
        <f>O714*'Resultaat per school'!$V$32*O720</f>
        <v>0</v>
      </c>
      <c r="P716" s="191">
        <f>P714*'Resultaat per school'!$V$32*P720</f>
        <v>0</v>
      </c>
      <c r="Q716" s="191">
        <f>Q714*'Resultaat per school'!$V$32*Q720</f>
        <v>0</v>
      </c>
      <c r="R716" s="191">
        <f>R714*'Resultaat per school'!$V$32*R720</f>
        <v>0</v>
      </c>
      <c r="S716" s="221">
        <f>SUM(I716:R716)+SUM(I718:R718)</f>
        <v>0</v>
      </c>
      <c r="T716" s="180" t="str">
        <f t="shared" si="739"/>
        <v>School 31</v>
      </c>
    </row>
    <row r="717" spans="1:90" hidden="1" x14ac:dyDescent="0.3">
      <c r="D717" s="182" t="str">
        <f t="shared" si="803"/>
        <v>MI Vergoeding - buitenonderhoud (var)</v>
      </c>
      <c r="G717" s="191"/>
      <c r="I717" s="191">
        <f>I714*'Resultaat per school'!$V$37</f>
        <v>0</v>
      </c>
      <c r="J717" s="191">
        <f>J714*'Resultaat per school'!$V$37*J720</f>
        <v>0</v>
      </c>
      <c r="K717" s="191">
        <f>K714*'Resultaat per school'!$V$37*K720</f>
        <v>0</v>
      </c>
      <c r="L717" s="191">
        <f>L714*'Resultaat per school'!$V$37*L720</f>
        <v>0</v>
      </c>
      <c r="M717" s="191">
        <f>M714*'Resultaat per school'!$V$37*M720</f>
        <v>0</v>
      </c>
      <c r="N717" s="191">
        <f>N714*'Resultaat per school'!$V$37*N720</f>
        <v>0</v>
      </c>
      <c r="O717" s="191">
        <f>O714*'Resultaat per school'!$V$37*O720</f>
        <v>0</v>
      </c>
      <c r="P717" s="191">
        <f>P714*'Resultaat per school'!$V$37*P720</f>
        <v>0</v>
      </c>
      <c r="Q717" s="191">
        <f>Q714*'Resultaat per school'!$V$37*Q720</f>
        <v>0</v>
      </c>
      <c r="R717" s="191">
        <f>R714*'Resultaat per school'!$V$37*R720</f>
        <v>0</v>
      </c>
      <c r="U717" s="221">
        <f>SUM(I717:R717)</f>
        <v>0</v>
      </c>
      <c r="V717" s="180" t="s">
        <v>124</v>
      </c>
    </row>
    <row r="718" spans="1:90" hidden="1" x14ac:dyDescent="0.3">
      <c r="D718" s="182" t="str">
        <f t="shared" si="803"/>
        <v>MI Vergoeding - onderhoud vast</v>
      </c>
      <c r="G718" s="191">
        <v>1398.48</v>
      </c>
      <c r="H718" s="182">
        <v>0</v>
      </c>
      <c r="I718" s="191">
        <v>0</v>
      </c>
      <c r="J718" s="191">
        <v>0</v>
      </c>
      <c r="K718" s="191">
        <v>0</v>
      </c>
      <c r="L718" s="191">
        <v>0</v>
      </c>
      <c r="M718" s="191">
        <v>0</v>
      </c>
      <c r="N718" s="191">
        <v>0</v>
      </c>
      <c r="O718" s="191">
        <v>0</v>
      </c>
      <c r="P718" s="191">
        <v>0</v>
      </c>
      <c r="Q718" s="191">
        <v>0</v>
      </c>
      <c r="R718" s="191">
        <v>0</v>
      </c>
    </row>
    <row r="719" spans="1:90" hidden="1" x14ac:dyDescent="0.3">
      <c r="C719" s="181" t="str">
        <f>C309</f>
        <v>School 31</v>
      </c>
      <c r="D719" s="182" t="str">
        <f t="shared" si="803"/>
        <v>Totale MI - vergoeding onderhoud</v>
      </c>
      <c r="G719" s="192">
        <f>SUM(G716:G718)</f>
        <v>17380.530000000002</v>
      </c>
      <c r="I719" s="192">
        <f t="shared" ref="I719:R719" si="812">SUM(I716:I718)</f>
        <v>0</v>
      </c>
      <c r="J719" s="192">
        <f t="shared" si="812"/>
        <v>0</v>
      </c>
      <c r="K719" s="192">
        <f t="shared" si="812"/>
        <v>0</v>
      </c>
      <c r="L719" s="192">
        <f t="shared" si="812"/>
        <v>0</v>
      </c>
      <c r="M719" s="192">
        <f t="shared" si="812"/>
        <v>0</v>
      </c>
      <c r="N719" s="192">
        <f t="shared" si="812"/>
        <v>0</v>
      </c>
      <c r="O719" s="192">
        <f t="shared" si="812"/>
        <v>0</v>
      </c>
      <c r="P719" s="192">
        <f t="shared" si="812"/>
        <v>0</v>
      </c>
      <c r="Q719" s="192">
        <f t="shared" si="812"/>
        <v>0</v>
      </c>
      <c r="R719" s="192">
        <f t="shared" si="812"/>
        <v>0</v>
      </c>
    </row>
    <row r="720" spans="1:90" hidden="1" x14ac:dyDescent="0.3">
      <c r="D720" s="182" t="str">
        <f t="shared" si="803"/>
        <v>Uitgangspunt index (vanaf 2015): 2%</v>
      </c>
      <c r="J720" s="183">
        <f>1+2%</f>
        <v>1.02</v>
      </c>
      <c r="K720" s="193">
        <f>J720*(1+2%)</f>
        <v>1.0404</v>
      </c>
      <c r="L720" s="193">
        <f t="shared" ref="L720" si="813">K720*(1+2%)</f>
        <v>1.0612079999999999</v>
      </c>
      <c r="M720" s="193">
        <f t="shared" ref="M720" si="814">L720*(1+2%)</f>
        <v>1.08243216</v>
      </c>
      <c r="N720" s="193">
        <f t="shared" ref="N720" si="815">M720*(1+2%)</f>
        <v>1.1040808032</v>
      </c>
      <c r="O720" s="193">
        <f t="shared" ref="O720" si="816">N720*(1+2%)</f>
        <v>1.1261624192640001</v>
      </c>
      <c r="P720" s="193">
        <f t="shared" ref="P720" si="817">O720*(1+2%)</f>
        <v>1.14868566764928</v>
      </c>
      <c r="Q720" s="193">
        <f t="shared" ref="Q720" si="818">P720*(1+2%)</f>
        <v>1.1716593810022657</v>
      </c>
      <c r="R720" s="193">
        <f t="shared" ref="R720" si="819">Q720*(1+2%)</f>
        <v>1.1950925686223111</v>
      </c>
    </row>
    <row r="721" spans="1:90" hidden="1" x14ac:dyDescent="0.3"/>
    <row r="722" spans="1:90" s="177" customFormat="1" hidden="1" x14ac:dyDescent="0.3">
      <c r="A722" s="185"/>
      <c r="B722" s="185"/>
      <c r="C722" s="181"/>
      <c r="D722" s="181"/>
      <c r="E722" s="181"/>
      <c r="F722" s="181"/>
      <c r="G722" s="186">
        <f>G712</f>
        <v>41548</v>
      </c>
      <c r="H722" s="181"/>
      <c r="I722" s="186">
        <f t="shared" ref="I722:R722" si="820">I712</f>
        <v>2015</v>
      </c>
      <c r="J722" s="186">
        <f t="shared" si="820"/>
        <v>2016</v>
      </c>
      <c r="K722" s="186">
        <f t="shared" si="820"/>
        <v>2017</v>
      </c>
      <c r="L722" s="186">
        <f t="shared" si="820"/>
        <v>2018</v>
      </c>
      <c r="M722" s="186">
        <f t="shared" si="820"/>
        <v>2019</v>
      </c>
      <c r="N722" s="186">
        <f t="shared" si="820"/>
        <v>2020</v>
      </c>
      <c r="O722" s="186">
        <f t="shared" si="820"/>
        <v>2021</v>
      </c>
      <c r="P722" s="186">
        <f t="shared" si="820"/>
        <v>2022</v>
      </c>
      <c r="Q722" s="186">
        <f t="shared" si="820"/>
        <v>2023</v>
      </c>
      <c r="R722" s="186">
        <f t="shared" si="820"/>
        <v>2024</v>
      </c>
      <c r="S722" s="189"/>
      <c r="T722" s="180"/>
      <c r="U722" s="185"/>
      <c r="V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c r="AS722" s="185"/>
      <c r="AT722" s="185"/>
      <c r="AU722" s="185"/>
      <c r="AV722" s="185"/>
      <c r="AW722" s="185"/>
      <c r="AX722" s="185"/>
      <c r="AY722" s="185"/>
      <c r="AZ722" s="185"/>
      <c r="BA722" s="185"/>
      <c r="BB722" s="185"/>
      <c r="BC722" s="185"/>
      <c r="BD722" s="185"/>
      <c r="BE722" s="185"/>
      <c r="BF722" s="185"/>
      <c r="BG722" s="185"/>
      <c r="BH722" s="185"/>
      <c r="BI722" s="185"/>
      <c r="BJ722" s="185"/>
      <c r="BK722" s="185"/>
      <c r="BL722" s="185"/>
      <c r="BM722" s="185"/>
      <c r="BN722" s="185"/>
      <c r="BO722" s="185"/>
      <c r="BP722" s="185"/>
      <c r="BQ722" s="185"/>
      <c r="BR722" s="185"/>
      <c r="BS722" s="185"/>
      <c r="BT722" s="185"/>
      <c r="BU722" s="185"/>
      <c r="BV722" s="185"/>
      <c r="BW722" s="185"/>
      <c r="BX722" s="185"/>
      <c r="BY722" s="185"/>
      <c r="BZ722" s="185"/>
      <c r="CA722" s="185"/>
      <c r="CB722" s="185"/>
      <c r="CC722" s="185"/>
      <c r="CD722" s="185"/>
      <c r="CE722" s="185"/>
      <c r="CF722" s="185"/>
      <c r="CG722" s="185"/>
      <c r="CH722" s="185"/>
      <c r="CI722" s="185"/>
      <c r="CJ722" s="185"/>
      <c r="CK722" s="185"/>
      <c r="CL722" s="185"/>
    </row>
    <row r="723" spans="1:90" hidden="1" x14ac:dyDescent="0.3">
      <c r="D723" s="182" t="str">
        <f>D713</f>
        <v>Genormeerd aantal groepen</v>
      </c>
      <c r="G723" s="183">
        <v>8</v>
      </c>
      <c r="I723" s="183">
        <v>0</v>
      </c>
      <c r="J723" s="183">
        <v>0</v>
      </c>
      <c r="K723" s="183">
        <v>0</v>
      </c>
      <c r="L723" s="183">
        <v>0</v>
      </c>
      <c r="M723" s="183">
        <v>0</v>
      </c>
      <c r="N723" s="183">
        <v>0</v>
      </c>
      <c r="O723" s="183">
        <v>0</v>
      </c>
      <c r="P723" s="183">
        <v>0</v>
      </c>
      <c r="Q723" s="183">
        <v>0</v>
      </c>
      <c r="R723" s="183">
        <v>0</v>
      </c>
    </row>
    <row r="724" spans="1:90" hidden="1" x14ac:dyDescent="0.3">
      <c r="D724" s="182" t="str">
        <f t="shared" ref="D724:D730" si="821">D714</f>
        <v>Genormeerde ruimtebehoefte (m² bvo)</v>
      </c>
      <c r="G724" s="183">
        <f>LOOKUP(G723,'Resultaat per school'!$F$197:$F$246,'Resultaat per school'!$E$197:$E$246)</f>
        <v>1085</v>
      </c>
      <c r="I724" s="183">
        <f>LOOKUP(I723,'Resultaat per school'!$F$197:$F$246,'Resultaat per school'!$E$197:$E$246)</f>
        <v>0</v>
      </c>
      <c r="J724" s="183">
        <f>LOOKUP(J723,'Resultaat per school'!$F$197:$F$246,'Resultaat per school'!$E$197:$E$246)</f>
        <v>0</v>
      </c>
      <c r="K724" s="183">
        <f>LOOKUP(K723,'Resultaat per school'!$F$197:$F$246,'Resultaat per school'!$E$197:$E$246)</f>
        <v>0</v>
      </c>
      <c r="L724" s="183">
        <f>LOOKUP(L723,'Resultaat per school'!$F$197:$F$246,'Resultaat per school'!$E$197:$E$246)</f>
        <v>0</v>
      </c>
      <c r="M724" s="183">
        <f>LOOKUP(M723,'Resultaat per school'!$F$197:$F$246,'Resultaat per school'!$E$197:$E$246)</f>
        <v>0</v>
      </c>
      <c r="N724" s="183">
        <f>LOOKUP(N723,'Resultaat per school'!$F$197:$F$246,'Resultaat per school'!$E$197:$E$246)</f>
        <v>0</v>
      </c>
      <c r="O724" s="183">
        <f>LOOKUP(O723,'Resultaat per school'!$F$197:$F$246,'Resultaat per school'!$E$197:$E$246)</f>
        <v>0</v>
      </c>
      <c r="P724" s="183">
        <f>LOOKUP(P723,'Resultaat per school'!$F$197:$F$246,'Resultaat per school'!$E$197:$E$246)</f>
        <v>0</v>
      </c>
      <c r="Q724" s="183">
        <f>LOOKUP(Q723,'Resultaat per school'!$F$197:$F$246,'Resultaat per school'!$E$197:$E$246)</f>
        <v>0</v>
      </c>
      <c r="R724" s="183">
        <f>LOOKUP(R723,'Resultaat per school'!$F$197:$F$246,'Resultaat per school'!$E$197:$E$246)</f>
        <v>0</v>
      </c>
    </row>
    <row r="725" spans="1:90" s="177" customFormat="1" hidden="1" x14ac:dyDescent="0.3">
      <c r="A725" s="185"/>
      <c r="B725" s="185"/>
      <c r="C725" s="181"/>
      <c r="D725" s="181"/>
      <c r="E725" s="181"/>
      <c r="F725" s="181"/>
      <c r="G725" s="190">
        <v>2013</v>
      </c>
      <c r="H725" s="181"/>
      <c r="I725" s="190">
        <v>2015</v>
      </c>
      <c r="J725" s="190">
        <f>I725+1</f>
        <v>2016</v>
      </c>
      <c r="K725" s="190">
        <f t="shared" ref="K725" si="822">J725+1</f>
        <v>2017</v>
      </c>
      <c r="L725" s="190">
        <f t="shared" ref="L725" si="823">K725+1</f>
        <v>2018</v>
      </c>
      <c r="M725" s="190">
        <f t="shared" ref="M725" si="824">L725+1</f>
        <v>2019</v>
      </c>
      <c r="N725" s="190">
        <f t="shared" ref="N725" si="825">M725+1</f>
        <v>2020</v>
      </c>
      <c r="O725" s="190">
        <f t="shared" ref="O725" si="826">N725+1</f>
        <v>2021</v>
      </c>
      <c r="P725" s="190">
        <f t="shared" ref="P725" si="827">O725+1</f>
        <v>2022</v>
      </c>
      <c r="Q725" s="190">
        <f t="shared" ref="Q725" si="828">P725+1</f>
        <v>2023</v>
      </c>
      <c r="R725" s="190">
        <f t="shared" ref="R725" si="829">Q725+1</f>
        <v>2024</v>
      </c>
      <c r="S725" s="189" t="s">
        <v>143</v>
      </c>
      <c r="T725" s="180"/>
      <c r="U725" s="185"/>
      <c r="V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c r="AS725" s="185"/>
      <c r="AT725" s="185"/>
      <c r="AU725" s="185"/>
      <c r="AV725" s="185"/>
      <c r="AW725" s="185"/>
      <c r="AX725" s="185"/>
      <c r="AY725" s="185"/>
      <c r="AZ725" s="185"/>
      <c r="BA725" s="185"/>
      <c r="BB725" s="185"/>
      <c r="BC725" s="185"/>
      <c r="BD725" s="185"/>
      <c r="BE725" s="185"/>
      <c r="BF725" s="185"/>
      <c r="BG725" s="185"/>
      <c r="BH725" s="185"/>
      <c r="BI725" s="185"/>
      <c r="BJ725" s="185"/>
      <c r="BK725" s="185"/>
      <c r="BL725" s="185"/>
      <c r="BM725" s="185"/>
      <c r="BN725" s="185"/>
      <c r="BO725" s="185"/>
      <c r="BP725" s="185"/>
      <c r="BQ725" s="185"/>
      <c r="BR725" s="185"/>
      <c r="BS725" s="185"/>
      <c r="BT725" s="185"/>
      <c r="BU725" s="185"/>
      <c r="BV725" s="185"/>
      <c r="BW725" s="185"/>
      <c r="BX725" s="185"/>
      <c r="BY725" s="185"/>
      <c r="BZ725" s="185"/>
      <c r="CA725" s="185"/>
      <c r="CB725" s="185"/>
      <c r="CC725" s="185"/>
      <c r="CD725" s="185"/>
      <c r="CE725" s="185"/>
      <c r="CF725" s="185"/>
      <c r="CG725" s="185"/>
      <c r="CH725" s="185"/>
      <c r="CI725" s="185"/>
      <c r="CJ725" s="185"/>
      <c r="CK725" s="185"/>
      <c r="CL725" s="185"/>
    </row>
    <row r="726" spans="1:90" hidden="1" x14ac:dyDescent="0.3">
      <c r="D726" s="182" t="str">
        <f t="shared" si="821"/>
        <v>MI Vergoeding - binnenonderhoud (var)</v>
      </c>
      <c r="G726" s="191">
        <f>G724*'Resultaat per school'!$U$32</f>
        <v>15982.050000000001</v>
      </c>
      <c r="I726" s="191">
        <f>I724*'Resultaat per school'!$V$32</f>
        <v>0</v>
      </c>
      <c r="J726" s="191">
        <f>J724*'Resultaat per school'!$V$32*J730</f>
        <v>0</v>
      </c>
      <c r="K726" s="191">
        <f>K724*'Resultaat per school'!$V$32*K730</f>
        <v>0</v>
      </c>
      <c r="L726" s="191">
        <f>L724*'Resultaat per school'!$V$32*L730</f>
        <v>0</v>
      </c>
      <c r="M726" s="191">
        <f>M724*'Resultaat per school'!$V$32*M730</f>
        <v>0</v>
      </c>
      <c r="N726" s="191">
        <f>N724*'Resultaat per school'!$V$32*N730</f>
        <v>0</v>
      </c>
      <c r="O726" s="191">
        <f>O724*'Resultaat per school'!$V$32*O730</f>
        <v>0</v>
      </c>
      <c r="P726" s="191">
        <f>P724*'Resultaat per school'!$V$32*P730</f>
        <v>0</v>
      </c>
      <c r="Q726" s="191">
        <f>Q724*'Resultaat per school'!$V$32*Q730</f>
        <v>0</v>
      </c>
      <c r="R726" s="191">
        <f>R724*'Resultaat per school'!$V$32*R730</f>
        <v>0</v>
      </c>
      <c r="S726" s="221">
        <f>SUM(I726:R726)+SUM(I728:R728)</f>
        <v>0</v>
      </c>
      <c r="T726" s="180" t="str">
        <f t="shared" si="739"/>
        <v>School 32</v>
      </c>
    </row>
    <row r="727" spans="1:90" hidden="1" x14ac:dyDescent="0.3">
      <c r="D727" s="182" t="str">
        <f t="shared" si="821"/>
        <v>MI Vergoeding - buitenonderhoud (var)</v>
      </c>
      <c r="G727" s="191"/>
      <c r="I727" s="191">
        <f>I724*'Resultaat per school'!$V$37</f>
        <v>0</v>
      </c>
      <c r="J727" s="191">
        <f>J724*'Resultaat per school'!$V$37*J730</f>
        <v>0</v>
      </c>
      <c r="K727" s="191">
        <f>K724*'Resultaat per school'!$V$37*K730</f>
        <v>0</v>
      </c>
      <c r="L727" s="191">
        <f>L724*'Resultaat per school'!$V$37*L730</f>
        <v>0</v>
      </c>
      <c r="M727" s="191">
        <f>M724*'Resultaat per school'!$V$37*M730</f>
        <v>0</v>
      </c>
      <c r="N727" s="191">
        <f>N724*'Resultaat per school'!$V$37*N730</f>
        <v>0</v>
      </c>
      <c r="O727" s="191">
        <f>O724*'Resultaat per school'!$V$37*O730</f>
        <v>0</v>
      </c>
      <c r="P727" s="191">
        <f>P724*'Resultaat per school'!$V$37*P730</f>
        <v>0</v>
      </c>
      <c r="Q727" s="191">
        <f>Q724*'Resultaat per school'!$V$37*Q730</f>
        <v>0</v>
      </c>
      <c r="R727" s="191">
        <f>R724*'Resultaat per school'!$V$37*R730</f>
        <v>0</v>
      </c>
      <c r="U727" s="221">
        <f>SUM(I727:R727)</f>
        <v>0</v>
      </c>
      <c r="V727" s="180" t="s">
        <v>125</v>
      </c>
    </row>
    <row r="728" spans="1:90" hidden="1" x14ac:dyDescent="0.3">
      <c r="D728" s="182" t="str">
        <f t="shared" si="821"/>
        <v>MI Vergoeding - onderhoud vast</v>
      </c>
      <c r="G728" s="191">
        <v>1398.48</v>
      </c>
      <c r="H728" s="182">
        <v>0</v>
      </c>
      <c r="I728" s="191">
        <v>0</v>
      </c>
      <c r="J728" s="191">
        <v>0</v>
      </c>
      <c r="K728" s="191">
        <v>0</v>
      </c>
      <c r="L728" s="191">
        <v>0</v>
      </c>
      <c r="M728" s="191">
        <v>0</v>
      </c>
      <c r="N728" s="191">
        <v>0</v>
      </c>
      <c r="O728" s="191">
        <v>0</v>
      </c>
      <c r="P728" s="191">
        <v>0</v>
      </c>
      <c r="Q728" s="191">
        <v>0</v>
      </c>
      <c r="R728" s="191">
        <v>0</v>
      </c>
    </row>
    <row r="729" spans="1:90" hidden="1" x14ac:dyDescent="0.3">
      <c r="C729" s="181" t="str">
        <f>C319</f>
        <v>School 32</v>
      </c>
      <c r="D729" s="182" t="str">
        <f t="shared" si="821"/>
        <v>Totale MI - vergoeding onderhoud</v>
      </c>
      <c r="G729" s="192">
        <f>SUM(G726:G728)</f>
        <v>17380.530000000002</v>
      </c>
      <c r="I729" s="192">
        <f t="shared" ref="I729:R729" si="830">SUM(I726:I728)</f>
        <v>0</v>
      </c>
      <c r="J729" s="192">
        <f t="shared" si="830"/>
        <v>0</v>
      </c>
      <c r="K729" s="192">
        <f t="shared" si="830"/>
        <v>0</v>
      </c>
      <c r="L729" s="192">
        <f t="shared" si="830"/>
        <v>0</v>
      </c>
      <c r="M729" s="192">
        <f t="shared" si="830"/>
        <v>0</v>
      </c>
      <c r="N729" s="192">
        <f t="shared" si="830"/>
        <v>0</v>
      </c>
      <c r="O729" s="192">
        <f t="shared" si="830"/>
        <v>0</v>
      </c>
      <c r="P729" s="192">
        <f t="shared" si="830"/>
        <v>0</v>
      </c>
      <c r="Q729" s="192">
        <f t="shared" si="830"/>
        <v>0</v>
      </c>
      <c r="R729" s="192">
        <f t="shared" si="830"/>
        <v>0</v>
      </c>
    </row>
    <row r="730" spans="1:90" hidden="1" x14ac:dyDescent="0.3">
      <c r="D730" s="182" t="str">
        <f t="shared" si="821"/>
        <v>Uitgangspunt index (vanaf 2015): 2%</v>
      </c>
      <c r="J730" s="183">
        <f>1+2%</f>
        <v>1.02</v>
      </c>
      <c r="K730" s="193">
        <f>J730*(1+2%)</f>
        <v>1.0404</v>
      </c>
      <c r="L730" s="193">
        <f t="shared" ref="L730" si="831">K730*(1+2%)</f>
        <v>1.0612079999999999</v>
      </c>
      <c r="M730" s="193">
        <f t="shared" ref="M730" si="832">L730*(1+2%)</f>
        <v>1.08243216</v>
      </c>
      <c r="N730" s="193">
        <f t="shared" ref="N730" si="833">M730*(1+2%)</f>
        <v>1.1040808032</v>
      </c>
      <c r="O730" s="193">
        <f t="shared" ref="O730" si="834">N730*(1+2%)</f>
        <v>1.1261624192640001</v>
      </c>
      <c r="P730" s="193">
        <f t="shared" ref="P730" si="835">O730*(1+2%)</f>
        <v>1.14868566764928</v>
      </c>
      <c r="Q730" s="193">
        <f t="shared" ref="Q730" si="836">P730*(1+2%)</f>
        <v>1.1716593810022657</v>
      </c>
      <c r="R730" s="193">
        <f t="shared" ref="R730" si="837">Q730*(1+2%)</f>
        <v>1.1950925686223111</v>
      </c>
    </row>
    <row r="731" spans="1:90" hidden="1" x14ac:dyDescent="0.3"/>
    <row r="732" spans="1:90" s="177" customFormat="1" hidden="1" x14ac:dyDescent="0.3">
      <c r="A732" s="185"/>
      <c r="B732" s="185"/>
      <c r="C732" s="181"/>
      <c r="D732" s="181"/>
      <c r="E732" s="181"/>
      <c r="F732" s="181"/>
      <c r="G732" s="186">
        <f t="shared" ref="G732:R732" si="838">G722</f>
        <v>41548</v>
      </c>
      <c r="H732" s="181"/>
      <c r="I732" s="186">
        <f t="shared" si="838"/>
        <v>2015</v>
      </c>
      <c r="J732" s="186">
        <f t="shared" si="838"/>
        <v>2016</v>
      </c>
      <c r="K732" s="186">
        <f t="shared" si="838"/>
        <v>2017</v>
      </c>
      <c r="L732" s="186">
        <f t="shared" si="838"/>
        <v>2018</v>
      </c>
      <c r="M732" s="186">
        <f t="shared" si="838"/>
        <v>2019</v>
      </c>
      <c r="N732" s="186">
        <f t="shared" si="838"/>
        <v>2020</v>
      </c>
      <c r="O732" s="186">
        <f t="shared" si="838"/>
        <v>2021</v>
      </c>
      <c r="P732" s="186">
        <f t="shared" si="838"/>
        <v>2022</v>
      </c>
      <c r="Q732" s="186">
        <f t="shared" si="838"/>
        <v>2023</v>
      </c>
      <c r="R732" s="186">
        <f t="shared" si="838"/>
        <v>2024</v>
      </c>
      <c r="S732" s="189"/>
      <c r="T732" s="180"/>
      <c r="U732" s="185"/>
      <c r="V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c r="AS732" s="185"/>
      <c r="AT732" s="185"/>
      <c r="AU732" s="185"/>
      <c r="AV732" s="185"/>
      <c r="AW732" s="185"/>
      <c r="AX732" s="185"/>
      <c r="AY732" s="185"/>
      <c r="AZ732" s="185"/>
      <c r="BA732" s="185"/>
      <c r="BB732" s="185"/>
      <c r="BC732" s="185"/>
      <c r="BD732" s="185"/>
      <c r="BE732" s="185"/>
      <c r="BF732" s="185"/>
      <c r="BG732" s="185"/>
      <c r="BH732" s="185"/>
      <c r="BI732" s="185"/>
      <c r="BJ732" s="185"/>
      <c r="BK732" s="185"/>
      <c r="BL732" s="185"/>
      <c r="BM732" s="185"/>
      <c r="BN732" s="185"/>
      <c r="BO732" s="185"/>
      <c r="BP732" s="185"/>
      <c r="BQ732" s="185"/>
      <c r="BR732" s="185"/>
      <c r="BS732" s="185"/>
      <c r="BT732" s="185"/>
      <c r="BU732" s="185"/>
      <c r="BV732" s="185"/>
      <c r="BW732" s="185"/>
      <c r="BX732" s="185"/>
      <c r="BY732" s="185"/>
      <c r="BZ732" s="185"/>
      <c r="CA732" s="185"/>
      <c r="CB732" s="185"/>
      <c r="CC732" s="185"/>
      <c r="CD732" s="185"/>
      <c r="CE732" s="185"/>
      <c r="CF732" s="185"/>
      <c r="CG732" s="185"/>
      <c r="CH732" s="185"/>
      <c r="CI732" s="185"/>
      <c r="CJ732" s="185"/>
      <c r="CK732" s="185"/>
      <c r="CL732" s="185"/>
    </row>
    <row r="733" spans="1:90" hidden="1" x14ac:dyDescent="0.3">
      <c r="D733" s="182" t="str">
        <f>D723</f>
        <v>Genormeerd aantal groepen</v>
      </c>
      <c r="G733" s="183">
        <v>8</v>
      </c>
      <c r="I733" s="183">
        <v>0</v>
      </c>
      <c r="J733" s="183">
        <v>0</v>
      </c>
      <c r="K733" s="183">
        <v>0</v>
      </c>
      <c r="L733" s="183">
        <v>0</v>
      </c>
      <c r="M733" s="183">
        <v>0</v>
      </c>
      <c r="N733" s="183">
        <v>0</v>
      </c>
      <c r="O733" s="183">
        <v>0</v>
      </c>
      <c r="P733" s="183">
        <v>0</v>
      </c>
      <c r="Q733" s="183">
        <v>0</v>
      </c>
      <c r="R733" s="183">
        <v>0</v>
      </c>
    </row>
    <row r="734" spans="1:90" hidden="1" x14ac:dyDescent="0.3">
      <c r="D734" s="182" t="str">
        <f>D724</f>
        <v>Genormeerde ruimtebehoefte (m² bvo)</v>
      </c>
      <c r="G734" s="183">
        <f>LOOKUP(G733,'Resultaat per school'!$F$197:$F$246,'Resultaat per school'!$E$197:$E$246)</f>
        <v>1085</v>
      </c>
      <c r="I734" s="183">
        <f>LOOKUP(I733,'Resultaat per school'!$F$197:$F$246,'Resultaat per school'!$E$197:$E$246)</f>
        <v>0</v>
      </c>
      <c r="J734" s="183">
        <f>LOOKUP(J733,'Resultaat per school'!$F$197:$F$246,'Resultaat per school'!$E$197:$E$246)</f>
        <v>0</v>
      </c>
      <c r="K734" s="183">
        <f>LOOKUP(K733,'Resultaat per school'!$F$197:$F$246,'Resultaat per school'!$E$197:$E$246)</f>
        <v>0</v>
      </c>
      <c r="L734" s="183">
        <f>LOOKUP(L733,'Resultaat per school'!$F$197:$F$246,'Resultaat per school'!$E$197:$E$246)</f>
        <v>0</v>
      </c>
      <c r="M734" s="183">
        <f>LOOKUP(M733,'Resultaat per school'!$F$197:$F$246,'Resultaat per school'!$E$197:$E$246)</f>
        <v>0</v>
      </c>
      <c r="N734" s="183">
        <f>LOOKUP(N733,'Resultaat per school'!$F$197:$F$246,'Resultaat per school'!$E$197:$E$246)</f>
        <v>0</v>
      </c>
      <c r="O734" s="183">
        <f>LOOKUP(O733,'Resultaat per school'!$F$197:$F$246,'Resultaat per school'!$E$197:$E$246)</f>
        <v>0</v>
      </c>
      <c r="P734" s="183">
        <f>LOOKUP(P733,'Resultaat per school'!$F$197:$F$246,'Resultaat per school'!$E$197:$E$246)</f>
        <v>0</v>
      </c>
      <c r="Q734" s="183">
        <f>LOOKUP(Q733,'Resultaat per school'!$F$197:$F$246,'Resultaat per school'!$E$197:$E$246)</f>
        <v>0</v>
      </c>
      <c r="R734" s="183">
        <f>LOOKUP(R733,'Resultaat per school'!$F$197:$F$246,'Resultaat per school'!$E$197:$E$246)</f>
        <v>0</v>
      </c>
    </row>
    <row r="735" spans="1:90" s="177" customFormat="1" hidden="1" x14ac:dyDescent="0.3">
      <c r="A735" s="185"/>
      <c r="B735" s="185"/>
      <c r="C735" s="181"/>
      <c r="D735" s="181"/>
      <c r="E735" s="181"/>
      <c r="F735" s="181"/>
      <c r="G735" s="190">
        <v>2013</v>
      </c>
      <c r="H735" s="181"/>
      <c r="I735" s="190">
        <v>2015</v>
      </c>
      <c r="J735" s="190">
        <f>I735+1</f>
        <v>2016</v>
      </c>
      <c r="K735" s="190">
        <f t="shared" ref="K735" si="839">J735+1</f>
        <v>2017</v>
      </c>
      <c r="L735" s="190">
        <f t="shared" ref="L735" si="840">K735+1</f>
        <v>2018</v>
      </c>
      <c r="M735" s="190">
        <f t="shared" ref="M735" si="841">L735+1</f>
        <v>2019</v>
      </c>
      <c r="N735" s="190">
        <f t="shared" ref="N735" si="842">M735+1</f>
        <v>2020</v>
      </c>
      <c r="O735" s="190">
        <f t="shared" ref="O735" si="843">N735+1</f>
        <v>2021</v>
      </c>
      <c r="P735" s="190">
        <f t="shared" ref="P735" si="844">O735+1</f>
        <v>2022</v>
      </c>
      <c r="Q735" s="190">
        <f t="shared" ref="Q735" si="845">P735+1</f>
        <v>2023</v>
      </c>
      <c r="R735" s="190">
        <f t="shared" ref="R735" si="846">Q735+1</f>
        <v>2024</v>
      </c>
      <c r="S735" s="189" t="s">
        <v>143</v>
      </c>
      <c r="T735" s="180"/>
      <c r="U735" s="185"/>
      <c r="V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c r="AS735" s="185"/>
      <c r="AT735" s="185"/>
      <c r="AU735" s="185"/>
      <c r="AV735" s="185"/>
      <c r="AW735" s="185"/>
      <c r="AX735" s="185"/>
      <c r="AY735" s="185"/>
      <c r="AZ735" s="185"/>
      <c r="BA735" s="185"/>
      <c r="BB735" s="185"/>
      <c r="BC735" s="185"/>
      <c r="BD735" s="185"/>
      <c r="BE735" s="185"/>
      <c r="BF735" s="185"/>
      <c r="BG735" s="185"/>
      <c r="BH735" s="185"/>
      <c r="BI735" s="185"/>
      <c r="BJ735" s="185"/>
      <c r="BK735" s="185"/>
      <c r="BL735" s="185"/>
      <c r="BM735" s="185"/>
      <c r="BN735" s="185"/>
      <c r="BO735" s="185"/>
      <c r="BP735" s="185"/>
      <c r="BQ735" s="185"/>
      <c r="BR735" s="185"/>
      <c r="BS735" s="185"/>
      <c r="BT735" s="185"/>
      <c r="BU735" s="185"/>
      <c r="BV735" s="185"/>
      <c r="BW735" s="185"/>
      <c r="BX735" s="185"/>
      <c r="BY735" s="185"/>
      <c r="BZ735" s="185"/>
      <c r="CA735" s="185"/>
      <c r="CB735" s="185"/>
      <c r="CC735" s="185"/>
      <c r="CD735" s="185"/>
      <c r="CE735" s="185"/>
      <c r="CF735" s="185"/>
      <c r="CG735" s="185"/>
      <c r="CH735" s="185"/>
      <c r="CI735" s="185"/>
      <c r="CJ735" s="185"/>
      <c r="CK735" s="185"/>
      <c r="CL735" s="185"/>
    </row>
    <row r="736" spans="1:90" hidden="1" x14ac:dyDescent="0.3">
      <c r="D736" s="182" t="str">
        <f>D726</f>
        <v>MI Vergoeding - binnenonderhoud (var)</v>
      </c>
      <c r="G736" s="191">
        <f>G734*'Resultaat per school'!$U$32</f>
        <v>15982.050000000001</v>
      </c>
      <c r="I736" s="191">
        <f>I734*'Resultaat per school'!$V$32</f>
        <v>0</v>
      </c>
      <c r="J736" s="191">
        <f>J734*'Resultaat per school'!$V$32*J740</f>
        <v>0</v>
      </c>
      <c r="K736" s="191">
        <f>K734*'Resultaat per school'!$V$32*K740</f>
        <v>0</v>
      </c>
      <c r="L736" s="191">
        <f>L734*'Resultaat per school'!$V$32*L740</f>
        <v>0</v>
      </c>
      <c r="M736" s="191">
        <f>M734*'Resultaat per school'!$V$32*M740</f>
        <v>0</v>
      </c>
      <c r="N736" s="191">
        <f>N734*'Resultaat per school'!$V$32*N740</f>
        <v>0</v>
      </c>
      <c r="O736" s="191">
        <f>O734*'Resultaat per school'!$V$32*O740</f>
        <v>0</v>
      </c>
      <c r="P736" s="191">
        <f>P734*'Resultaat per school'!$V$32*P740</f>
        <v>0</v>
      </c>
      <c r="Q736" s="191">
        <f>Q734*'Resultaat per school'!$V$32*Q740</f>
        <v>0</v>
      </c>
      <c r="R736" s="191">
        <f>R734*'Resultaat per school'!$V$32*R740</f>
        <v>0</v>
      </c>
      <c r="S736" s="221">
        <f>SUM(I736:R736)+SUM(I738:R738)</f>
        <v>0</v>
      </c>
      <c r="T736" s="180" t="str">
        <f t="shared" si="739"/>
        <v>School 33</v>
      </c>
    </row>
    <row r="737" spans="1:90" hidden="1" x14ac:dyDescent="0.3">
      <c r="D737" s="182" t="str">
        <f>D727</f>
        <v>MI Vergoeding - buitenonderhoud (var)</v>
      </c>
      <c r="G737" s="191"/>
      <c r="I737" s="191">
        <f>I734*'Resultaat per school'!$V$37</f>
        <v>0</v>
      </c>
      <c r="J737" s="191">
        <f>J734*'Resultaat per school'!$V$37*J740</f>
        <v>0</v>
      </c>
      <c r="K737" s="191">
        <f>K734*'Resultaat per school'!$V$37*K740</f>
        <v>0</v>
      </c>
      <c r="L737" s="191">
        <f>L734*'Resultaat per school'!$V$37*L740</f>
        <v>0</v>
      </c>
      <c r="M737" s="191">
        <f>M734*'Resultaat per school'!$V$37*M740</f>
        <v>0</v>
      </c>
      <c r="N737" s="191">
        <f>N734*'Resultaat per school'!$V$37*N740</f>
        <v>0</v>
      </c>
      <c r="O737" s="191">
        <f>O734*'Resultaat per school'!$V$37*O740</f>
        <v>0</v>
      </c>
      <c r="P737" s="191">
        <f>P734*'Resultaat per school'!$V$37*P740</f>
        <v>0</v>
      </c>
      <c r="Q737" s="191">
        <f>Q734*'Resultaat per school'!$V$37*Q740</f>
        <v>0</v>
      </c>
      <c r="R737" s="191">
        <f>R734*'Resultaat per school'!$V$37*R740</f>
        <v>0</v>
      </c>
      <c r="U737" s="221">
        <f>SUM(I737:R737)</f>
        <v>0</v>
      </c>
      <c r="V737" s="180" t="s">
        <v>126</v>
      </c>
    </row>
    <row r="738" spans="1:90" hidden="1" x14ac:dyDescent="0.3">
      <c r="D738" s="182" t="str">
        <f>D728</f>
        <v>MI Vergoeding - onderhoud vast</v>
      </c>
      <c r="G738" s="191">
        <v>1398.48</v>
      </c>
      <c r="H738" s="182">
        <v>0</v>
      </c>
      <c r="I738" s="191">
        <v>0</v>
      </c>
      <c r="J738" s="191">
        <v>0</v>
      </c>
      <c r="K738" s="191">
        <v>0</v>
      </c>
      <c r="L738" s="191">
        <v>0</v>
      </c>
      <c r="M738" s="191">
        <v>0</v>
      </c>
      <c r="N738" s="191">
        <v>0</v>
      </c>
      <c r="O738" s="191">
        <v>0</v>
      </c>
      <c r="P738" s="191">
        <v>0</v>
      </c>
      <c r="Q738" s="191">
        <v>0</v>
      </c>
      <c r="R738" s="191">
        <v>0</v>
      </c>
    </row>
    <row r="739" spans="1:90" hidden="1" x14ac:dyDescent="0.3">
      <c r="C739" s="181" t="str">
        <f>C329</f>
        <v>School 33</v>
      </c>
      <c r="D739" s="182" t="str">
        <f>D729</f>
        <v>Totale MI - vergoeding onderhoud</v>
      </c>
      <c r="G739" s="192">
        <f>SUM(G736:G738)</f>
        <v>17380.530000000002</v>
      </c>
      <c r="I739" s="192">
        <f t="shared" ref="I739:R739" si="847">SUM(I736:I738)</f>
        <v>0</v>
      </c>
      <c r="J739" s="192">
        <f t="shared" si="847"/>
        <v>0</v>
      </c>
      <c r="K739" s="192">
        <f t="shared" si="847"/>
        <v>0</v>
      </c>
      <c r="L739" s="192">
        <f t="shared" si="847"/>
        <v>0</v>
      </c>
      <c r="M739" s="192">
        <f t="shared" si="847"/>
        <v>0</v>
      </c>
      <c r="N739" s="192">
        <f t="shared" si="847"/>
        <v>0</v>
      </c>
      <c r="O739" s="192">
        <f t="shared" si="847"/>
        <v>0</v>
      </c>
      <c r="P739" s="192">
        <f t="shared" si="847"/>
        <v>0</v>
      </c>
      <c r="Q739" s="192">
        <f t="shared" si="847"/>
        <v>0</v>
      </c>
      <c r="R739" s="192">
        <f t="shared" si="847"/>
        <v>0</v>
      </c>
    </row>
    <row r="740" spans="1:90" hidden="1" x14ac:dyDescent="0.3">
      <c r="D740" s="182" t="str">
        <f>D730</f>
        <v>Uitgangspunt index (vanaf 2015): 2%</v>
      </c>
      <c r="J740" s="183">
        <f>1+2%</f>
        <v>1.02</v>
      </c>
      <c r="K740" s="193">
        <f>J740*(1+2%)</f>
        <v>1.0404</v>
      </c>
      <c r="L740" s="193">
        <f t="shared" ref="L740" si="848">K740*(1+2%)</f>
        <v>1.0612079999999999</v>
      </c>
      <c r="M740" s="193">
        <f t="shared" ref="M740" si="849">L740*(1+2%)</f>
        <v>1.08243216</v>
      </c>
      <c r="N740" s="193">
        <f t="shared" ref="N740" si="850">M740*(1+2%)</f>
        <v>1.1040808032</v>
      </c>
      <c r="O740" s="193">
        <f t="shared" ref="O740" si="851">N740*(1+2%)</f>
        <v>1.1261624192640001</v>
      </c>
      <c r="P740" s="193">
        <f t="shared" ref="P740" si="852">O740*(1+2%)</f>
        <v>1.14868566764928</v>
      </c>
      <c r="Q740" s="193">
        <f t="shared" ref="Q740" si="853">P740*(1+2%)</f>
        <v>1.1716593810022657</v>
      </c>
      <c r="R740" s="193">
        <f t="shared" ref="R740" si="854">Q740*(1+2%)</f>
        <v>1.1950925686223111</v>
      </c>
    </row>
    <row r="741" spans="1:90" hidden="1" x14ac:dyDescent="0.3"/>
    <row r="742" spans="1:90" s="177" customFormat="1" hidden="1" x14ac:dyDescent="0.3">
      <c r="A742" s="185"/>
      <c r="B742" s="185"/>
      <c r="C742" s="181"/>
      <c r="D742" s="181"/>
      <c r="E742" s="181"/>
      <c r="F742" s="181"/>
      <c r="G742" s="186">
        <f t="shared" ref="G742:R742" si="855">G732</f>
        <v>41548</v>
      </c>
      <c r="H742" s="181"/>
      <c r="I742" s="186">
        <f t="shared" si="855"/>
        <v>2015</v>
      </c>
      <c r="J742" s="186">
        <f t="shared" si="855"/>
        <v>2016</v>
      </c>
      <c r="K742" s="186">
        <f t="shared" si="855"/>
        <v>2017</v>
      </c>
      <c r="L742" s="186">
        <f t="shared" si="855"/>
        <v>2018</v>
      </c>
      <c r="M742" s="186">
        <f t="shared" si="855"/>
        <v>2019</v>
      </c>
      <c r="N742" s="186">
        <f t="shared" si="855"/>
        <v>2020</v>
      </c>
      <c r="O742" s="186">
        <f t="shared" si="855"/>
        <v>2021</v>
      </c>
      <c r="P742" s="186">
        <f t="shared" si="855"/>
        <v>2022</v>
      </c>
      <c r="Q742" s="186">
        <f t="shared" si="855"/>
        <v>2023</v>
      </c>
      <c r="R742" s="186">
        <f t="shared" si="855"/>
        <v>2024</v>
      </c>
      <c r="S742" s="189"/>
      <c r="T742" s="180"/>
      <c r="U742" s="185"/>
      <c r="V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c r="AS742" s="185"/>
      <c r="AT742" s="185"/>
      <c r="AU742" s="185"/>
      <c r="AV742" s="185"/>
      <c r="AW742" s="185"/>
      <c r="AX742" s="185"/>
      <c r="AY742" s="185"/>
      <c r="AZ742" s="185"/>
      <c r="BA742" s="185"/>
      <c r="BB742" s="185"/>
      <c r="BC742" s="185"/>
      <c r="BD742" s="185"/>
      <c r="BE742" s="185"/>
      <c r="BF742" s="185"/>
      <c r="BG742" s="185"/>
      <c r="BH742" s="185"/>
      <c r="BI742" s="185"/>
      <c r="BJ742" s="185"/>
      <c r="BK742" s="185"/>
      <c r="BL742" s="185"/>
      <c r="BM742" s="185"/>
      <c r="BN742" s="185"/>
      <c r="BO742" s="185"/>
      <c r="BP742" s="185"/>
      <c r="BQ742" s="185"/>
      <c r="BR742" s="185"/>
      <c r="BS742" s="185"/>
      <c r="BT742" s="185"/>
      <c r="BU742" s="185"/>
      <c r="BV742" s="185"/>
      <c r="BW742" s="185"/>
      <c r="BX742" s="185"/>
      <c r="BY742" s="185"/>
      <c r="BZ742" s="185"/>
      <c r="CA742" s="185"/>
      <c r="CB742" s="185"/>
      <c r="CC742" s="185"/>
      <c r="CD742" s="185"/>
      <c r="CE742" s="185"/>
      <c r="CF742" s="185"/>
      <c r="CG742" s="185"/>
      <c r="CH742" s="185"/>
      <c r="CI742" s="185"/>
      <c r="CJ742" s="185"/>
      <c r="CK742" s="185"/>
      <c r="CL742" s="185"/>
    </row>
    <row r="743" spans="1:90" hidden="1" x14ac:dyDescent="0.3">
      <c r="D743" s="182" t="str">
        <f>D733</f>
        <v>Genormeerd aantal groepen</v>
      </c>
      <c r="G743" s="183">
        <v>8</v>
      </c>
      <c r="I743" s="183">
        <v>0</v>
      </c>
      <c r="J743" s="183">
        <v>0</v>
      </c>
      <c r="K743" s="183">
        <v>0</v>
      </c>
      <c r="L743" s="183">
        <v>0</v>
      </c>
      <c r="M743" s="183">
        <v>0</v>
      </c>
      <c r="N743" s="183">
        <v>0</v>
      </c>
      <c r="O743" s="183">
        <v>0</v>
      </c>
      <c r="P743" s="183">
        <v>0</v>
      </c>
      <c r="Q743" s="183">
        <v>0</v>
      </c>
      <c r="R743" s="183">
        <v>0</v>
      </c>
    </row>
    <row r="744" spans="1:90" hidden="1" x14ac:dyDescent="0.3">
      <c r="D744" s="182" t="str">
        <f>D734</f>
        <v>Genormeerde ruimtebehoefte (m² bvo)</v>
      </c>
      <c r="G744" s="183">
        <f>LOOKUP(G743,'Resultaat per school'!$F$197:$F$246,'Resultaat per school'!$E$197:$E$246)</f>
        <v>1085</v>
      </c>
      <c r="I744" s="183">
        <f>LOOKUP(I743,'Resultaat per school'!$F$197:$F$246,'Resultaat per school'!$E$197:$E$246)</f>
        <v>0</v>
      </c>
      <c r="J744" s="183">
        <f>LOOKUP(J743,'Resultaat per school'!$F$197:$F$246,'Resultaat per school'!$E$197:$E$246)</f>
        <v>0</v>
      </c>
      <c r="K744" s="183">
        <f>LOOKUP(K743,'Resultaat per school'!$F$197:$F$246,'Resultaat per school'!$E$197:$E$246)</f>
        <v>0</v>
      </c>
      <c r="L744" s="183">
        <f>LOOKUP(L743,'Resultaat per school'!$F$197:$F$246,'Resultaat per school'!$E$197:$E$246)</f>
        <v>0</v>
      </c>
      <c r="M744" s="183">
        <f>LOOKUP(M743,'Resultaat per school'!$F$197:$F$246,'Resultaat per school'!$E$197:$E$246)</f>
        <v>0</v>
      </c>
      <c r="N744" s="183">
        <f>LOOKUP(N743,'Resultaat per school'!$F$197:$F$246,'Resultaat per school'!$E$197:$E$246)</f>
        <v>0</v>
      </c>
      <c r="O744" s="183">
        <f>LOOKUP(O743,'Resultaat per school'!$F$197:$F$246,'Resultaat per school'!$E$197:$E$246)</f>
        <v>0</v>
      </c>
      <c r="P744" s="183">
        <f>LOOKUP(P743,'Resultaat per school'!$F$197:$F$246,'Resultaat per school'!$E$197:$E$246)</f>
        <v>0</v>
      </c>
      <c r="Q744" s="183">
        <f>LOOKUP(Q743,'Resultaat per school'!$F$197:$F$246,'Resultaat per school'!$E$197:$E$246)</f>
        <v>0</v>
      </c>
      <c r="R744" s="183">
        <f>LOOKUP(R743,'Resultaat per school'!$F$197:$F$246,'Resultaat per school'!$E$197:$E$246)</f>
        <v>0</v>
      </c>
    </row>
    <row r="745" spans="1:90" s="177" customFormat="1" hidden="1" x14ac:dyDescent="0.3">
      <c r="A745" s="185"/>
      <c r="B745" s="185"/>
      <c r="C745" s="181"/>
      <c r="D745" s="181"/>
      <c r="E745" s="181"/>
      <c r="F745" s="181"/>
      <c r="G745" s="190">
        <v>2013</v>
      </c>
      <c r="H745" s="181"/>
      <c r="I745" s="190">
        <v>2015</v>
      </c>
      <c r="J745" s="190">
        <f>I745+1</f>
        <v>2016</v>
      </c>
      <c r="K745" s="190">
        <f t="shared" ref="K745" si="856">J745+1</f>
        <v>2017</v>
      </c>
      <c r="L745" s="190">
        <f t="shared" ref="L745" si="857">K745+1</f>
        <v>2018</v>
      </c>
      <c r="M745" s="190">
        <f t="shared" ref="M745" si="858">L745+1</f>
        <v>2019</v>
      </c>
      <c r="N745" s="190">
        <f t="shared" ref="N745" si="859">M745+1</f>
        <v>2020</v>
      </c>
      <c r="O745" s="190">
        <f t="shared" ref="O745" si="860">N745+1</f>
        <v>2021</v>
      </c>
      <c r="P745" s="190">
        <f t="shared" ref="P745" si="861">O745+1</f>
        <v>2022</v>
      </c>
      <c r="Q745" s="190">
        <f t="shared" ref="Q745" si="862">P745+1</f>
        <v>2023</v>
      </c>
      <c r="R745" s="190">
        <f t="shared" ref="R745" si="863">Q745+1</f>
        <v>2024</v>
      </c>
      <c r="S745" s="189" t="s">
        <v>143</v>
      </c>
      <c r="T745" s="180"/>
      <c r="U745" s="185"/>
      <c r="V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c r="AS745" s="185"/>
      <c r="AT745" s="185"/>
      <c r="AU745" s="185"/>
      <c r="AV745" s="185"/>
      <c r="AW745" s="185"/>
      <c r="AX745" s="185"/>
      <c r="AY745" s="185"/>
      <c r="AZ745" s="185"/>
      <c r="BA745" s="185"/>
      <c r="BB745" s="185"/>
      <c r="BC745" s="185"/>
      <c r="BD745" s="185"/>
      <c r="BE745" s="185"/>
      <c r="BF745" s="185"/>
      <c r="BG745" s="185"/>
      <c r="BH745" s="185"/>
      <c r="BI745" s="185"/>
      <c r="BJ745" s="185"/>
      <c r="BK745" s="185"/>
      <c r="BL745" s="185"/>
      <c r="BM745" s="185"/>
      <c r="BN745" s="185"/>
      <c r="BO745" s="185"/>
      <c r="BP745" s="185"/>
      <c r="BQ745" s="185"/>
      <c r="BR745" s="185"/>
      <c r="BS745" s="185"/>
      <c r="BT745" s="185"/>
      <c r="BU745" s="185"/>
      <c r="BV745" s="185"/>
      <c r="BW745" s="185"/>
      <c r="BX745" s="185"/>
      <c r="BY745" s="185"/>
      <c r="BZ745" s="185"/>
      <c r="CA745" s="185"/>
      <c r="CB745" s="185"/>
      <c r="CC745" s="185"/>
      <c r="CD745" s="185"/>
      <c r="CE745" s="185"/>
      <c r="CF745" s="185"/>
      <c r="CG745" s="185"/>
      <c r="CH745" s="185"/>
      <c r="CI745" s="185"/>
      <c r="CJ745" s="185"/>
      <c r="CK745" s="185"/>
      <c r="CL745" s="185"/>
    </row>
    <row r="746" spans="1:90" hidden="1" x14ac:dyDescent="0.3">
      <c r="D746" s="182" t="str">
        <f>D736</f>
        <v>MI Vergoeding - binnenonderhoud (var)</v>
      </c>
      <c r="G746" s="191">
        <f>G744*'Resultaat per school'!$U$32</f>
        <v>15982.050000000001</v>
      </c>
      <c r="I746" s="191">
        <f>I744*'Resultaat per school'!$V$32</f>
        <v>0</v>
      </c>
      <c r="J746" s="191">
        <f>J744*'Resultaat per school'!$V$32*J750</f>
        <v>0</v>
      </c>
      <c r="K746" s="191">
        <f>K744*'Resultaat per school'!$V$32*K750</f>
        <v>0</v>
      </c>
      <c r="L746" s="191">
        <f>L744*'Resultaat per school'!$V$32*L750</f>
        <v>0</v>
      </c>
      <c r="M746" s="191">
        <f>M744*'Resultaat per school'!$V$32*M750</f>
        <v>0</v>
      </c>
      <c r="N746" s="191">
        <f>N744*'Resultaat per school'!$V$32*N750</f>
        <v>0</v>
      </c>
      <c r="O746" s="191">
        <f>O744*'Resultaat per school'!$V$32*O750</f>
        <v>0</v>
      </c>
      <c r="P746" s="191">
        <f>P744*'Resultaat per school'!$V$32*P750</f>
        <v>0</v>
      </c>
      <c r="Q746" s="191">
        <f>Q744*'Resultaat per school'!$V$32*Q750</f>
        <v>0</v>
      </c>
      <c r="R746" s="191">
        <f>R744*'Resultaat per school'!$V$32*R750</f>
        <v>0</v>
      </c>
      <c r="S746" s="221">
        <f>SUM(I746:R746)+SUM(I748:R748)</f>
        <v>0</v>
      </c>
      <c r="T746" s="180" t="str">
        <f t="shared" ref="T746:T796" si="864">C749</f>
        <v>School 34</v>
      </c>
    </row>
    <row r="747" spans="1:90" hidden="1" x14ac:dyDescent="0.3">
      <c r="D747" s="182" t="str">
        <f>D737</f>
        <v>MI Vergoeding - buitenonderhoud (var)</v>
      </c>
      <c r="G747" s="191"/>
      <c r="I747" s="191">
        <f>I744*'Resultaat per school'!$V$37</f>
        <v>0</v>
      </c>
      <c r="J747" s="191">
        <f>J744*'Resultaat per school'!$V$37*J750</f>
        <v>0</v>
      </c>
      <c r="K747" s="191">
        <f>K744*'Resultaat per school'!$V$37*K750</f>
        <v>0</v>
      </c>
      <c r="L747" s="191">
        <f>L744*'Resultaat per school'!$V$37*L750</f>
        <v>0</v>
      </c>
      <c r="M747" s="191">
        <f>M744*'Resultaat per school'!$V$37*M750</f>
        <v>0</v>
      </c>
      <c r="N747" s="191">
        <f>N744*'Resultaat per school'!$V$37*N750</f>
        <v>0</v>
      </c>
      <c r="O747" s="191">
        <f>O744*'Resultaat per school'!$V$37*O750</f>
        <v>0</v>
      </c>
      <c r="P747" s="191">
        <f>P744*'Resultaat per school'!$V$37*P750</f>
        <v>0</v>
      </c>
      <c r="Q747" s="191">
        <f>Q744*'Resultaat per school'!$V$37*Q750</f>
        <v>0</v>
      </c>
      <c r="R747" s="191">
        <f>R744*'Resultaat per school'!$V$37*R750</f>
        <v>0</v>
      </c>
      <c r="U747" s="221">
        <f>SUM(I747:R747)</f>
        <v>0</v>
      </c>
      <c r="V747" s="180" t="s">
        <v>127</v>
      </c>
    </row>
    <row r="748" spans="1:90" hidden="1" x14ac:dyDescent="0.3">
      <c r="D748" s="182" t="str">
        <f>D738</f>
        <v>MI Vergoeding - onderhoud vast</v>
      </c>
      <c r="G748" s="191">
        <v>1398.48</v>
      </c>
      <c r="H748" s="182">
        <v>0</v>
      </c>
      <c r="I748" s="191">
        <v>0</v>
      </c>
      <c r="J748" s="191">
        <v>0</v>
      </c>
      <c r="K748" s="191">
        <v>0</v>
      </c>
      <c r="L748" s="191">
        <v>0</v>
      </c>
      <c r="M748" s="191">
        <v>0</v>
      </c>
      <c r="N748" s="191">
        <v>0</v>
      </c>
      <c r="O748" s="191">
        <v>0</v>
      </c>
      <c r="P748" s="191">
        <v>0</v>
      </c>
      <c r="Q748" s="191">
        <v>0</v>
      </c>
      <c r="R748" s="191">
        <v>0</v>
      </c>
      <c r="U748" s="184"/>
    </row>
    <row r="749" spans="1:90" hidden="1" x14ac:dyDescent="0.3">
      <c r="C749" s="181" t="str">
        <f>C339</f>
        <v>School 34</v>
      </c>
      <c r="D749" s="182" t="str">
        <f>D739</f>
        <v>Totale MI - vergoeding onderhoud</v>
      </c>
      <c r="G749" s="192">
        <f>SUM(G746:G748)</f>
        <v>17380.530000000002</v>
      </c>
      <c r="I749" s="192">
        <f t="shared" ref="I749:R749" si="865">SUM(I746:I748)</f>
        <v>0</v>
      </c>
      <c r="J749" s="192">
        <f t="shared" si="865"/>
        <v>0</v>
      </c>
      <c r="K749" s="192">
        <f t="shared" si="865"/>
        <v>0</v>
      </c>
      <c r="L749" s="192">
        <f t="shared" si="865"/>
        <v>0</v>
      </c>
      <c r="M749" s="192">
        <f t="shared" si="865"/>
        <v>0</v>
      </c>
      <c r="N749" s="192">
        <f t="shared" si="865"/>
        <v>0</v>
      </c>
      <c r="O749" s="192">
        <f t="shared" si="865"/>
        <v>0</v>
      </c>
      <c r="P749" s="192">
        <f t="shared" si="865"/>
        <v>0</v>
      </c>
      <c r="Q749" s="192">
        <f t="shared" si="865"/>
        <v>0</v>
      </c>
      <c r="R749" s="192">
        <f t="shared" si="865"/>
        <v>0</v>
      </c>
    </row>
    <row r="750" spans="1:90" hidden="1" x14ac:dyDescent="0.3">
      <c r="D750" s="182" t="str">
        <f>D740</f>
        <v>Uitgangspunt index (vanaf 2015): 2%</v>
      </c>
      <c r="J750" s="183">
        <f>1+2%</f>
        <v>1.02</v>
      </c>
      <c r="K750" s="193">
        <f>J750*(1+2%)</f>
        <v>1.0404</v>
      </c>
      <c r="L750" s="193">
        <f t="shared" ref="L750" si="866">K750*(1+2%)</f>
        <v>1.0612079999999999</v>
      </c>
      <c r="M750" s="193">
        <f t="shared" ref="M750" si="867">L750*(1+2%)</f>
        <v>1.08243216</v>
      </c>
      <c r="N750" s="193">
        <f t="shared" ref="N750" si="868">M750*(1+2%)</f>
        <v>1.1040808032</v>
      </c>
      <c r="O750" s="193">
        <f t="shared" ref="O750" si="869">N750*(1+2%)</f>
        <v>1.1261624192640001</v>
      </c>
      <c r="P750" s="193">
        <f t="shared" ref="P750" si="870">O750*(1+2%)</f>
        <v>1.14868566764928</v>
      </c>
      <c r="Q750" s="193">
        <f t="shared" ref="Q750" si="871">P750*(1+2%)</f>
        <v>1.1716593810022657</v>
      </c>
      <c r="R750" s="193">
        <f t="shared" ref="R750" si="872">Q750*(1+2%)</f>
        <v>1.1950925686223111</v>
      </c>
    </row>
    <row r="751" spans="1:90" hidden="1" x14ac:dyDescent="0.3"/>
    <row r="752" spans="1:90" s="177" customFormat="1" hidden="1" x14ac:dyDescent="0.3">
      <c r="A752" s="185"/>
      <c r="B752" s="185"/>
      <c r="C752" s="181"/>
      <c r="D752" s="181"/>
      <c r="E752" s="181"/>
      <c r="F752" s="181"/>
      <c r="G752" s="186">
        <f>G742</f>
        <v>41548</v>
      </c>
      <c r="H752" s="181"/>
      <c r="I752" s="186">
        <f t="shared" ref="I752:R752" si="873">I742</f>
        <v>2015</v>
      </c>
      <c r="J752" s="186">
        <f t="shared" si="873"/>
        <v>2016</v>
      </c>
      <c r="K752" s="186">
        <f t="shared" si="873"/>
        <v>2017</v>
      </c>
      <c r="L752" s="186">
        <f t="shared" si="873"/>
        <v>2018</v>
      </c>
      <c r="M752" s="186">
        <f t="shared" si="873"/>
        <v>2019</v>
      </c>
      <c r="N752" s="186">
        <f t="shared" si="873"/>
        <v>2020</v>
      </c>
      <c r="O752" s="186">
        <f t="shared" si="873"/>
        <v>2021</v>
      </c>
      <c r="P752" s="186">
        <f t="shared" si="873"/>
        <v>2022</v>
      </c>
      <c r="Q752" s="186">
        <f t="shared" si="873"/>
        <v>2023</v>
      </c>
      <c r="R752" s="186">
        <f t="shared" si="873"/>
        <v>2024</v>
      </c>
      <c r="S752" s="189"/>
      <c r="T752" s="180"/>
      <c r="U752" s="185"/>
      <c r="V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c r="AS752" s="185"/>
      <c r="AT752" s="185"/>
      <c r="AU752" s="185"/>
      <c r="AV752" s="185"/>
      <c r="AW752" s="185"/>
      <c r="AX752" s="185"/>
      <c r="AY752" s="185"/>
      <c r="AZ752" s="185"/>
      <c r="BA752" s="185"/>
      <c r="BB752" s="185"/>
      <c r="BC752" s="185"/>
      <c r="BD752" s="185"/>
      <c r="BE752" s="185"/>
      <c r="BF752" s="185"/>
      <c r="BG752" s="185"/>
      <c r="BH752" s="185"/>
      <c r="BI752" s="185"/>
      <c r="BJ752" s="185"/>
      <c r="BK752" s="185"/>
      <c r="BL752" s="185"/>
      <c r="BM752" s="185"/>
      <c r="BN752" s="185"/>
      <c r="BO752" s="185"/>
      <c r="BP752" s="185"/>
      <c r="BQ752" s="185"/>
      <c r="BR752" s="185"/>
      <c r="BS752" s="185"/>
      <c r="BT752" s="185"/>
      <c r="BU752" s="185"/>
      <c r="BV752" s="185"/>
      <c r="BW752" s="185"/>
      <c r="BX752" s="185"/>
      <c r="BY752" s="185"/>
      <c r="BZ752" s="185"/>
      <c r="CA752" s="185"/>
      <c r="CB752" s="185"/>
      <c r="CC752" s="185"/>
      <c r="CD752" s="185"/>
      <c r="CE752" s="185"/>
      <c r="CF752" s="185"/>
      <c r="CG752" s="185"/>
      <c r="CH752" s="185"/>
      <c r="CI752" s="185"/>
      <c r="CJ752" s="185"/>
      <c r="CK752" s="185"/>
      <c r="CL752" s="185"/>
    </row>
    <row r="753" spans="1:90" hidden="1" x14ac:dyDescent="0.3">
      <c r="D753" s="182" t="str">
        <f>D743</f>
        <v>Genormeerd aantal groepen</v>
      </c>
      <c r="G753" s="183">
        <v>8</v>
      </c>
      <c r="I753" s="183">
        <v>0</v>
      </c>
      <c r="J753" s="183">
        <v>0</v>
      </c>
      <c r="K753" s="183">
        <v>0</v>
      </c>
      <c r="L753" s="183">
        <v>0</v>
      </c>
      <c r="M753" s="183">
        <v>0</v>
      </c>
      <c r="N753" s="183">
        <v>0</v>
      </c>
      <c r="O753" s="183">
        <v>0</v>
      </c>
      <c r="P753" s="183">
        <v>0</v>
      </c>
      <c r="Q753" s="183">
        <v>0</v>
      </c>
      <c r="R753" s="183">
        <v>0</v>
      </c>
    </row>
    <row r="754" spans="1:90" hidden="1" x14ac:dyDescent="0.3">
      <c r="D754" s="182" t="str">
        <f t="shared" ref="D754:D760" si="874">D744</f>
        <v>Genormeerde ruimtebehoefte (m² bvo)</v>
      </c>
      <c r="G754" s="183">
        <f>LOOKUP(G753,'Resultaat per school'!$F$197:$F$246,'Resultaat per school'!$E$197:$E$246)</f>
        <v>1085</v>
      </c>
      <c r="I754" s="183">
        <f>LOOKUP(I753,'Resultaat per school'!$F$197:$F$246,'Resultaat per school'!$E$197:$E$246)</f>
        <v>0</v>
      </c>
      <c r="J754" s="183">
        <f>LOOKUP(J753,'Resultaat per school'!$F$197:$F$246,'Resultaat per school'!$E$197:$E$246)</f>
        <v>0</v>
      </c>
      <c r="K754" s="183">
        <f>LOOKUP(K753,'Resultaat per school'!$F$197:$F$246,'Resultaat per school'!$E$197:$E$246)</f>
        <v>0</v>
      </c>
      <c r="L754" s="183">
        <f>LOOKUP(L753,'Resultaat per school'!$F$197:$F$246,'Resultaat per school'!$E$197:$E$246)</f>
        <v>0</v>
      </c>
      <c r="M754" s="183">
        <f>LOOKUP(M753,'Resultaat per school'!$F$197:$F$246,'Resultaat per school'!$E$197:$E$246)</f>
        <v>0</v>
      </c>
      <c r="N754" s="183">
        <f>LOOKUP(N753,'Resultaat per school'!$F$197:$F$246,'Resultaat per school'!$E$197:$E$246)</f>
        <v>0</v>
      </c>
      <c r="O754" s="183">
        <f>LOOKUP(O753,'Resultaat per school'!$F$197:$F$246,'Resultaat per school'!$E$197:$E$246)</f>
        <v>0</v>
      </c>
      <c r="P754" s="183">
        <f>LOOKUP(P753,'Resultaat per school'!$F$197:$F$246,'Resultaat per school'!$E$197:$E$246)</f>
        <v>0</v>
      </c>
      <c r="Q754" s="183">
        <f>LOOKUP(Q753,'Resultaat per school'!$F$197:$F$246,'Resultaat per school'!$E$197:$E$246)</f>
        <v>0</v>
      </c>
      <c r="R754" s="183">
        <f>LOOKUP(R753,'Resultaat per school'!$F$197:$F$246,'Resultaat per school'!$E$197:$E$246)</f>
        <v>0</v>
      </c>
    </row>
    <row r="755" spans="1:90" s="177" customFormat="1" hidden="1" x14ac:dyDescent="0.3">
      <c r="A755" s="185"/>
      <c r="B755" s="185"/>
      <c r="C755" s="181"/>
      <c r="D755" s="181"/>
      <c r="E755" s="181"/>
      <c r="F755" s="181"/>
      <c r="G755" s="190">
        <v>2013</v>
      </c>
      <c r="H755" s="181"/>
      <c r="I755" s="190">
        <v>2015</v>
      </c>
      <c r="J755" s="190">
        <f>I755+1</f>
        <v>2016</v>
      </c>
      <c r="K755" s="190">
        <f t="shared" ref="K755" si="875">J755+1</f>
        <v>2017</v>
      </c>
      <c r="L755" s="190">
        <f t="shared" ref="L755" si="876">K755+1</f>
        <v>2018</v>
      </c>
      <c r="M755" s="190">
        <f t="shared" ref="M755" si="877">L755+1</f>
        <v>2019</v>
      </c>
      <c r="N755" s="190">
        <f t="shared" ref="N755" si="878">M755+1</f>
        <v>2020</v>
      </c>
      <c r="O755" s="190">
        <f t="shared" ref="O755" si="879">N755+1</f>
        <v>2021</v>
      </c>
      <c r="P755" s="190">
        <f t="shared" ref="P755" si="880">O755+1</f>
        <v>2022</v>
      </c>
      <c r="Q755" s="190">
        <f t="shared" ref="Q755" si="881">P755+1</f>
        <v>2023</v>
      </c>
      <c r="R755" s="190">
        <f t="shared" ref="R755" si="882">Q755+1</f>
        <v>2024</v>
      </c>
      <c r="S755" s="189" t="s">
        <v>143</v>
      </c>
      <c r="T755" s="180"/>
      <c r="U755" s="185"/>
      <c r="V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c r="AS755" s="185"/>
      <c r="AT755" s="185"/>
      <c r="AU755" s="185"/>
      <c r="AV755" s="185"/>
      <c r="AW755" s="185"/>
      <c r="AX755" s="185"/>
      <c r="AY755" s="185"/>
      <c r="AZ755" s="185"/>
      <c r="BA755" s="185"/>
      <c r="BB755" s="185"/>
      <c r="BC755" s="185"/>
      <c r="BD755" s="185"/>
      <c r="BE755" s="185"/>
      <c r="BF755" s="185"/>
      <c r="BG755" s="185"/>
      <c r="BH755" s="185"/>
      <c r="BI755" s="185"/>
      <c r="BJ755" s="185"/>
      <c r="BK755" s="185"/>
      <c r="BL755" s="185"/>
      <c r="BM755" s="185"/>
      <c r="BN755" s="185"/>
      <c r="BO755" s="185"/>
      <c r="BP755" s="185"/>
      <c r="BQ755" s="185"/>
      <c r="BR755" s="185"/>
      <c r="BS755" s="185"/>
      <c r="BT755" s="185"/>
      <c r="BU755" s="185"/>
      <c r="BV755" s="185"/>
      <c r="BW755" s="185"/>
      <c r="BX755" s="185"/>
      <c r="BY755" s="185"/>
      <c r="BZ755" s="185"/>
      <c r="CA755" s="185"/>
      <c r="CB755" s="185"/>
      <c r="CC755" s="185"/>
      <c r="CD755" s="185"/>
      <c r="CE755" s="185"/>
      <c r="CF755" s="185"/>
      <c r="CG755" s="185"/>
      <c r="CH755" s="185"/>
      <c r="CI755" s="185"/>
      <c r="CJ755" s="185"/>
      <c r="CK755" s="185"/>
      <c r="CL755" s="185"/>
    </row>
    <row r="756" spans="1:90" hidden="1" x14ac:dyDescent="0.3">
      <c r="D756" s="182" t="str">
        <f t="shared" si="874"/>
        <v>MI Vergoeding - binnenonderhoud (var)</v>
      </c>
      <c r="G756" s="191">
        <f>G754*'Resultaat per school'!$U$32</f>
        <v>15982.050000000001</v>
      </c>
      <c r="I756" s="191">
        <f>I754*'Resultaat per school'!$V$32</f>
        <v>0</v>
      </c>
      <c r="J756" s="191">
        <f>J754*'Resultaat per school'!$V$32*J760</f>
        <v>0</v>
      </c>
      <c r="K756" s="191">
        <f>K754*'Resultaat per school'!$V$32*K760</f>
        <v>0</v>
      </c>
      <c r="L756" s="191">
        <f>L754*'Resultaat per school'!$V$32*L760</f>
        <v>0</v>
      </c>
      <c r="M756" s="191">
        <f>M754*'Resultaat per school'!$V$32*M760</f>
        <v>0</v>
      </c>
      <c r="N756" s="191">
        <f>N754*'Resultaat per school'!$V$32*N760</f>
        <v>0</v>
      </c>
      <c r="O756" s="191">
        <f>O754*'Resultaat per school'!$V$32*O760</f>
        <v>0</v>
      </c>
      <c r="P756" s="191">
        <f>P754*'Resultaat per school'!$V$32*P760</f>
        <v>0</v>
      </c>
      <c r="Q756" s="191">
        <f>Q754*'Resultaat per school'!$V$32*Q760</f>
        <v>0</v>
      </c>
      <c r="R756" s="191">
        <f>R754*'Resultaat per school'!$V$32*R760</f>
        <v>0</v>
      </c>
      <c r="S756" s="221">
        <f>SUM(I756:R756)+SUM(I758:R758)</f>
        <v>0</v>
      </c>
      <c r="T756" s="180" t="str">
        <f t="shared" si="864"/>
        <v>School 35</v>
      </c>
    </row>
    <row r="757" spans="1:90" hidden="1" x14ac:dyDescent="0.3">
      <c r="D757" s="182" t="str">
        <f t="shared" si="874"/>
        <v>MI Vergoeding - buitenonderhoud (var)</v>
      </c>
      <c r="G757" s="191"/>
      <c r="I757" s="191">
        <f>I754*'Resultaat per school'!$V$37</f>
        <v>0</v>
      </c>
      <c r="J757" s="191">
        <f>J754*'Resultaat per school'!$V$37*J760</f>
        <v>0</v>
      </c>
      <c r="K757" s="191">
        <f>K754*'Resultaat per school'!$V$37*K760</f>
        <v>0</v>
      </c>
      <c r="L757" s="191">
        <f>L754*'Resultaat per school'!$V$37*L760</f>
        <v>0</v>
      </c>
      <c r="M757" s="191">
        <f>M754*'Resultaat per school'!$V$37*M760</f>
        <v>0</v>
      </c>
      <c r="N757" s="191">
        <f>N754*'Resultaat per school'!$V$37*N760</f>
        <v>0</v>
      </c>
      <c r="O757" s="191">
        <f>O754*'Resultaat per school'!$V$37*O760</f>
        <v>0</v>
      </c>
      <c r="P757" s="191">
        <f>P754*'Resultaat per school'!$V$37*P760</f>
        <v>0</v>
      </c>
      <c r="Q757" s="191">
        <f>Q754*'Resultaat per school'!$V$37*Q760</f>
        <v>0</v>
      </c>
      <c r="R757" s="191">
        <f>R754*'Resultaat per school'!$V$37*R760</f>
        <v>0</v>
      </c>
      <c r="U757" s="221">
        <f>SUM(I757:R757)</f>
        <v>0</v>
      </c>
      <c r="V757" s="180" t="s">
        <v>128</v>
      </c>
    </row>
    <row r="758" spans="1:90" hidden="1" x14ac:dyDescent="0.3">
      <c r="D758" s="182" t="str">
        <f t="shared" si="874"/>
        <v>MI Vergoeding - onderhoud vast</v>
      </c>
      <c r="G758" s="191">
        <v>1398.48</v>
      </c>
      <c r="H758" s="182">
        <v>0</v>
      </c>
      <c r="I758" s="191">
        <v>0</v>
      </c>
      <c r="J758" s="191">
        <v>0</v>
      </c>
      <c r="K758" s="191">
        <v>0</v>
      </c>
      <c r="L758" s="191">
        <v>0</v>
      </c>
      <c r="M758" s="191">
        <v>0</v>
      </c>
      <c r="N758" s="191">
        <v>0</v>
      </c>
      <c r="O758" s="191">
        <v>0</v>
      </c>
      <c r="P758" s="191">
        <v>0</v>
      </c>
      <c r="Q758" s="191">
        <v>0</v>
      </c>
      <c r="R758" s="191">
        <v>0</v>
      </c>
      <c r="U758" s="184"/>
    </row>
    <row r="759" spans="1:90" hidden="1" x14ac:dyDescent="0.3">
      <c r="C759" s="181" t="str">
        <f>C349</f>
        <v>School 35</v>
      </c>
      <c r="D759" s="182" t="str">
        <f t="shared" si="874"/>
        <v>Totale MI - vergoeding onderhoud</v>
      </c>
      <c r="G759" s="192">
        <f>SUM(G756:G758)</f>
        <v>17380.530000000002</v>
      </c>
      <c r="I759" s="192">
        <f t="shared" ref="I759:R759" si="883">SUM(I756:I758)</f>
        <v>0</v>
      </c>
      <c r="J759" s="192">
        <f t="shared" si="883"/>
        <v>0</v>
      </c>
      <c r="K759" s="192">
        <f t="shared" si="883"/>
        <v>0</v>
      </c>
      <c r="L759" s="192">
        <f t="shared" si="883"/>
        <v>0</v>
      </c>
      <c r="M759" s="192">
        <f t="shared" si="883"/>
        <v>0</v>
      </c>
      <c r="N759" s="192">
        <f t="shared" si="883"/>
        <v>0</v>
      </c>
      <c r="O759" s="192">
        <f t="shared" si="883"/>
        <v>0</v>
      </c>
      <c r="P759" s="192">
        <f t="shared" si="883"/>
        <v>0</v>
      </c>
      <c r="Q759" s="192">
        <f t="shared" si="883"/>
        <v>0</v>
      </c>
      <c r="R759" s="192">
        <f t="shared" si="883"/>
        <v>0</v>
      </c>
    </row>
    <row r="760" spans="1:90" hidden="1" x14ac:dyDescent="0.3">
      <c r="D760" s="182" t="str">
        <f t="shared" si="874"/>
        <v>Uitgangspunt index (vanaf 2015): 2%</v>
      </c>
      <c r="J760" s="183">
        <f>1+2%</f>
        <v>1.02</v>
      </c>
      <c r="K760" s="193">
        <f>J760*(1+2%)</f>
        <v>1.0404</v>
      </c>
      <c r="L760" s="193">
        <f t="shared" ref="L760" si="884">K760*(1+2%)</f>
        <v>1.0612079999999999</v>
      </c>
      <c r="M760" s="193">
        <f t="shared" ref="M760" si="885">L760*(1+2%)</f>
        <v>1.08243216</v>
      </c>
      <c r="N760" s="193">
        <f t="shared" ref="N760" si="886">M760*(1+2%)</f>
        <v>1.1040808032</v>
      </c>
      <c r="O760" s="193">
        <f t="shared" ref="O760" si="887">N760*(1+2%)</f>
        <v>1.1261624192640001</v>
      </c>
      <c r="P760" s="193">
        <f t="shared" ref="P760" si="888">O760*(1+2%)</f>
        <v>1.14868566764928</v>
      </c>
      <c r="Q760" s="193">
        <f t="shared" ref="Q760" si="889">P760*(1+2%)</f>
        <v>1.1716593810022657</v>
      </c>
      <c r="R760" s="193">
        <f t="shared" ref="R760" si="890">Q760*(1+2%)</f>
        <v>1.1950925686223111</v>
      </c>
    </row>
    <row r="761" spans="1:90" hidden="1" x14ac:dyDescent="0.3"/>
    <row r="762" spans="1:90" s="177" customFormat="1" hidden="1" x14ac:dyDescent="0.3">
      <c r="A762" s="185"/>
      <c r="B762" s="185"/>
      <c r="C762" s="181"/>
      <c r="D762" s="181"/>
      <c r="E762" s="181"/>
      <c r="F762" s="181"/>
      <c r="G762" s="186">
        <f>G752</f>
        <v>41548</v>
      </c>
      <c r="H762" s="181"/>
      <c r="I762" s="186">
        <f t="shared" ref="I762:R762" si="891">I752</f>
        <v>2015</v>
      </c>
      <c r="J762" s="186">
        <f t="shared" si="891"/>
        <v>2016</v>
      </c>
      <c r="K762" s="186">
        <f t="shared" si="891"/>
        <v>2017</v>
      </c>
      <c r="L762" s="186">
        <f t="shared" si="891"/>
        <v>2018</v>
      </c>
      <c r="M762" s="186">
        <f t="shared" si="891"/>
        <v>2019</v>
      </c>
      <c r="N762" s="186">
        <f t="shared" si="891"/>
        <v>2020</v>
      </c>
      <c r="O762" s="186">
        <f t="shared" si="891"/>
        <v>2021</v>
      </c>
      <c r="P762" s="186">
        <f t="shared" si="891"/>
        <v>2022</v>
      </c>
      <c r="Q762" s="186">
        <f t="shared" si="891"/>
        <v>2023</v>
      </c>
      <c r="R762" s="186">
        <f t="shared" si="891"/>
        <v>2024</v>
      </c>
      <c r="S762" s="189"/>
      <c r="T762" s="180"/>
      <c r="U762" s="185"/>
      <c r="V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c r="AS762" s="185"/>
      <c r="AT762" s="185"/>
      <c r="AU762" s="185"/>
      <c r="AV762" s="185"/>
      <c r="AW762" s="185"/>
      <c r="AX762" s="185"/>
      <c r="AY762" s="185"/>
      <c r="AZ762" s="185"/>
      <c r="BA762" s="185"/>
      <c r="BB762" s="185"/>
      <c r="BC762" s="185"/>
      <c r="BD762" s="185"/>
      <c r="BE762" s="185"/>
      <c r="BF762" s="185"/>
      <c r="BG762" s="185"/>
      <c r="BH762" s="185"/>
      <c r="BI762" s="185"/>
      <c r="BJ762" s="185"/>
      <c r="BK762" s="185"/>
      <c r="BL762" s="185"/>
      <c r="BM762" s="185"/>
      <c r="BN762" s="185"/>
      <c r="BO762" s="185"/>
      <c r="BP762" s="185"/>
      <c r="BQ762" s="185"/>
      <c r="BR762" s="185"/>
      <c r="BS762" s="185"/>
      <c r="BT762" s="185"/>
      <c r="BU762" s="185"/>
      <c r="BV762" s="185"/>
      <c r="BW762" s="185"/>
      <c r="BX762" s="185"/>
      <c r="BY762" s="185"/>
      <c r="BZ762" s="185"/>
      <c r="CA762" s="185"/>
      <c r="CB762" s="185"/>
      <c r="CC762" s="185"/>
      <c r="CD762" s="185"/>
      <c r="CE762" s="185"/>
      <c r="CF762" s="185"/>
      <c r="CG762" s="185"/>
      <c r="CH762" s="185"/>
      <c r="CI762" s="185"/>
      <c r="CJ762" s="185"/>
      <c r="CK762" s="185"/>
      <c r="CL762" s="185"/>
    </row>
    <row r="763" spans="1:90" hidden="1" x14ac:dyDescent="0.3">
      <c r="D763" s="182" t="str">
        <f>D753</f>
        <v>Genormeerd aantal groepen</v>
      </c>
      <c r="G763" s="183">
        <v>8</v>
      </c>
      <c r="I763" s="183">
        <v>0</v>
      </c>
      <c r="J763" s="183">
        <v>0</v>
      </c>
      <c r="K763" s="183">
        <v>0</v>
      </c>
      <c r="L763" s="183">
        <v>0</v>
      </c>
      <c r="M763" s="183">
        <v>0</v>
      </c>
      <c r="N763" s="183">
        <v>0</v>
      </c>
      <c r="O763" s="183">
        <v>0</v>
      </c>
      <c r="P763" s="183">
        <v>0</v>
      </c>
      <c r="Q763" s="183">
        <v>0</v>
      </c>
      <c r="R763" s="183">
        <v>0</v>
      </c>
    </row>
    <row r="764" spans="1:90" hidden="1" x14ac:dyDescent="0.3">
      <c r="D764" s="182" t="str">
        <f t="shared" ref="D764:D770" si="892">D754</f>
        <v>Genormeerde ruimtebehoefte (m² bvo)</v>
      </c>
      <c r="G764" s="183">
        <f>LOOKUP(G763,'Resultaat per school'!$F$197:$F$246,'Resultaat per school'!$E$197:$E$246)</f>
        <v>1085</v>
      </c>
      <c r="I764" s="183">
        <f>LOOKUP(I763,'Resultaat per school'!$F$197:$F$246,'Resultaat per school'!$E$197:$E$246)</f>
        <v>0</v>
      </c>
      <c r="J764" s="183">
        <f>LOOKUP(J763,'Resultaat per school'!$F$197:$F$246,'Resultaat per school'!$E$197:$E$246)</f>
        <v>0</v>
      </c>
      <c r="K764" s="183">
        <f>LOOKUP(K763,'Resultaat per school'!$F$197:$F$246,'Resultaat per school'!$E$197:$E$246)</f>
        <v>0</v>
      </c>
      <c r="L764" s="183">
        <f>LOOKUP(L763,'Resultaat per school'!$F$197:$F$246,'Resultaat per school'!$E$197:$E$246)</f>
        <v>0</v>
      </c>
      <c r="M764" s="183">
        <f>LOOKUP(M763,'Resultaat per school'!$F$197:$F$246,'Resultaat per school'!$E$197:$E$246)</f>
        <v>0</v>
      </c>
      <c r="N764" s="183">
        <f>LOOKUP(N763,'Resultaat per school'!$F$197:$F$246,'Resultaat per school'!$E$197:$E$246)</f>
        <v>0</v>
      </c>
      <c r="O764" s="183">
        <f>LOOKUP(O763,'Resultaat per school'!$F$197:$F$246,'Resultaat per school'!$E$197:$E$246)</f>
        <v>0</v>
      </c>
      <c r="P764" s="183">
        <f>LOOKUP(P763,'Resultaat per school'!$F$197:$F$246,'Resultaat per school'!$E$197:$E$246)</f>
        <v>0</v>
      </c>
      <c r="Q764" s="183">
        <f>LOOKUP(Q763,'Resultaat per school'!$F$197:$F$246,'Resultaat per school'!$E$197:$E$246)</f>
        <v>0</v>
      </c>
      <c r="R764" s="183">
        <f>LOOKUP(R763,'Resultaat per school'!$F$197:$F$246,'Resultaat per school'!$E$197:$E$246)</f>
        <v>0</v>
      </c>
    </row>
    <row r="765" spans="1:90" s="177" customFormat="1" hidden="1" x14ac:dyDescent="0.3">
      <c r="A765" s="185"/>
      <c r="B765" s="185"/>
      <c r="C765" s="181"/>
      <c r="D765" s="181"/>
      <c r="E765" s="181"/>
      <c r="F765" s="181"/>
      <c r="G765" s="190">
        <v>2013</v>
      </c>
      <c r="H765" s="181"/>
      <c r="I765" s="190">
        <v>2015</v>
      </c>
      <c r="J765" s="190">
        <f>I765+1</f>
        <v>2016</v>
      </c>
      <c r="K765" s="190">
        <f t="shared" ref="K765" si="893">J765+1</f>
        <v>2017</v>
      </c>
      <c r="L765" s="190">
        <f t="shared" ref="L765" si="894">K765+1</f>
        <v>2018</v>
      </c>
      <c r="M765" s="190">
        <f t="shared" ref="M765" si="895">L765+1</f>
        <v>2019</v>
      </c>
      <c r="N765" s="190">
        <f t="shared" ref="N765" si="896">M765+1</f>
        <v>2020</v>
      </c>
      <c r="O765" s="190">
        <f t="shared" ref="O765" si="897">N765+1</f>
        <v>2021</v>
      </c>
      <c r="P765" s="190">
        <f t="shared" ref="P765" si="898">O765+1</f>
        <v>2022</v>
      </c>
      <c r="Q765" s="190">
        <f t="shared" ref="Q765" si="899">P765+1</f>
        <v>2023</v>
      </c>
      <c r="R765" s="190">
        <f t="shared" ref="R765" si="900">Q765+1</f>
        <v>2024</v>
      </c>
      <c r="S765" s="189" t="s">
        <v>143</v>
      </c>
      <c r="T765" s="180"/>
      <c r="U765" s="185"/>
      <c r="V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c r="AS765" s="185"/>
      <c r="AT765" s="185"/>
      <c r="AU765" s="185"/>
      <c r="AV765" s="185"/>
      <c r="AW765" s="185"/>
      <c r="AX765" s="185"/>
      <c r="AY765" s="185"/>
      <c r="AZ765" s="185"/>
      <c r="BA765" s="185"/>
      <c r="BB765" s="185"/>
      <c r="BC765" s="185"/>
      <c r="BD765" s="185"/>
      <c r="BE765" s="185"/>
      <c r="BF765" s="185"/>
      <c r="BG765" s="185"/>
      <c r="BH765" s="185"/>
      <c r="BI765" s="185"/>
      <c r="BJ765" s="185"/>
      <c r="BK765" s="185"/>
      <c r="BL765" s="185"/>
      <c r="BM765" s="185"/>
      <c r="BN765" s="185"/>
      <c r="BO765" s="185"/>
      <c r="BP765" s="185"/>
      <c r="BQ765" s="185"/>
      <c r="BR765" s="185"/>
      <c r="BS765" s="185"/>
      <c r="BT765" s="185"/>
      <c r="BU765" s="185"/>
      <c r="BV765" s="185"/>
      <c r="BW765" s="185"/>
      <c r="BX765" s="185"/>
      <c r="BY765" s="185"/>
      <c r="BZ765" s="185"/>
      <c r="CA765" s="185"/>
      <c r="CB765" s="185"/>
      <c r="CC765" s="185"/>
      <c r="CD765" s="185"/>
      <c r="CE765" s="185"/>
      <c r="CF765" s="185"/>
      <c r="CG765" s="185"/>
      <c r="CH765" s="185"/>
      <c r="CI765" s="185"/>
      <c r="CJ765" s="185"/>
      <c r="CK765" s="185"/>
      <c r="CL765" s="185"/>
    </row>
    <row r="766" spans="1:90" hidden="1" x14ac:dyDescent="0.3">
      <c r="D766" s="182" t="str">
        <f t="shared" si="892"/>
        <v>MI Vergoeding - binnenonderhoud (var)</v>
      </c>
      <c r="G766" s="191">
        <f>G764*'Resultaat per school'!$U$32</f>
        <v>15982.050000000001</v>
      </c>
      <c r="I766" s="191">
        <f>I764*'Resultaat per school'!$V$32</f>
        <v>0</v>
      </c>
      <c r="J766" s="191">
        <f>J764*'Resultaat per school'!$V$32*J770</f>
        <v>0</v>
      </c>
      <c r="K766" s="191">
        <f>K764*'Resultaat per school'!$V$32*K770</f>
        <v>0</v>
      </c>
      <c r="L766" s="191">
        <f>L764*'Resultaat per school'!$V$32*L770</f>
        <v>0</v>
      </c>
      <c r="M766" s="191">
        <f>M764*'Resultaat per school'!$V$32*M770</f>
        <v>0</v>
      </c>
      <c r="N766" s="191">
        <f>N764*'Resultaat per school'!$V$32*N770</f>
        <v>0</v>
      </c>
      <c r="O766" s="191">
        <f>O764*'Resultaat per school'!$V$32*O770</f>
        <v>0</v>
      </c>
      <c r="P766" s="191">
        <f>P764*'Resultaat per school'!$V$32*P770</f>
        <v>0</v>
      </c>
      <c r="Q766" s="191">
        <f>Q764*'Resultaat per school'!$V$32*Q770</f>
        <v>0</v>
      </c>
      <c r="R766" s="191">
        <f>R764*'Resultaat per school'!$V$32*R770</f>
        <v>0</v>
      </c>
      <c r="S766" s="221">
        <f>SUM(I766:R766)+SUM(I768:R768)</f>
        <v>0</v>
      </c>
      <c r="T766" s="180" t="str">
        <f t="shared" si="864"/>
        <v>School 36</v>
      </c>
    </row>
    <row r="767" spans="1:90" hidden="1" x14ac:dyDescent="0.3">
      <c r="D767" s="182" t="str">
        <f t="shared" si="892"/>
        <v>MI Vergoeding - buitenonderhoud (var)</v>
      </c>
      <c r="G767" s="191"/>
      <c r="I767" s="191">
        <f>I764*'Resultaat per school'!$V$37</f>
        <v>0</v>
      </c>
      <c r="J767" s="191">
        <f>J764*'Resultaat per school'!$V$37*J770</f>
        <v>0</v>
      </c>
      <c r="K767" s="191">
        <f>K764*'Resultaat per school'!$V$37*K770</f>
        <v>0</v>
      </c>
      <c r="L767" s="191">
        <f>L764*'Resultaat per school'!$V$37*L770</f>
        <v>0</v>
      </c>
      <c r="M767" s="191">
        <f>M764*'Resultaat per school'!$V$37*M770</f>
        <v>0</v>
      </c>
      <c r="N767" s="191">
        <f>N764*'Resultaat per school'!$V$37*N770</f>
        <v>0</v>
      </c>
      <c r="O767" s="191">
        <f>O764*'Resultaat per school'!$V$37*O770</f>
        <v>0</v>
      </c>
      <c r="P767" s="191">
        <f>P764*'Resultaat per school'!$V$37*P770</f>
        <v>0</v>
      </c>
      <c r="Q767" s="191">
        <f>Q764*'Resultaat per school'!$V$37*Q770</f>
        <v>0</v>
      </c>
      <c r="R767" s="191">
        <f>R764*'Resultaat per school'!$V$37*R770</f>
        <v>0</v>
      </c>
      <c r="U767" s="221">
        <f>SUM(I767:R767)</f>
        <v>0</v>
      </c>
      <c r="V767" s="180" t="s">
        <v>129</v>
      </c>
    </row>
    <row r="768" spans="1:90" hidden="1" x14ac:dyDescent="0.3">
      <c r="D768" s="182" t="str">
        <f t="shared" si="892"/>
        <v>MI Vergoeding - onderhoud vast</v>
      </c>
      <c r="G768" s="191">
        <v>1398.48</v>
      </c>
      <c r="H768" s="182">
        <v>0</v>
      </c>
      <c r="I768" s="191">
        <v>0</v>
      </c>
      <c r="J768" s="191">
        <v>0</v>
      </c>
      <c r="K768" s="191">
        <v>0</v>
      </c>
      <c r="L768" s="191">
        <v>0</v>
      </c>
      <c r="M768" s="191">
        <v>0</v>
      </c>
      <c r="N768" s="191">
        <v>0</v>
      </c>
      <c r="O768" s="191">
        <v>0</v>
      </c>
      <c r="P768" s="191">
        <v>0</v>
      </c>
      <c r="Q768" s="191">
        <v>0</v>
      </c>
      <c r="R768" s="191">
        <v>0</v>
      </c>
    </row>
    <row r="769" spans="1:90" hidden="1" x14ac:dyDescent="0.3">
      <c r="C769" s="181" t="str">
        <f>C359</f>
        <v>School 36</v>
      </c>
      <c r="D769" s="182" t="str">
        <f t="shared" si="892"/>
        <v>Totale MI - vergoeding onderhoud</v>
      </c>
      <c r="G769" s="192">
        <f>SUM(G766:G768)</f>
        <v>17380.530000000002</v>
      </c>
      <c r="I769" s="192">
        <f t="shared" ref="I769:R769" si="901">SUM(I766:I768)</f>
        <v>0</v>
      </c>
      <c r="J769" s="192">
        <f t="shared" si="901"/>
        <v>0</v>
      </c>
      <c r="K769" s="192">
        <f t="shared" si="901"/>
        <v>0</v>
      </c>
      <c r="L769" s="192">
        <f t="shared" si="901"/>
        <v>0</v>
      </c>
      <c r="M769" s="192">
        <f t="shared" si="901"/>
        <v>0</v>
      </c>
      <c r="N769" s="192">
        <f t="shared" si="901"/>
        <v>0</v>
      </c>
      <c r="O769" s="192">
        <f t="shared" si="901"/>
        <v>0</v>
      </c>
      <c r="P769" s="192">
        <f t="shared" si="901"/>
        <v>0</v>
      </c>
      <c r="Q769" s="192">
        <f t="shared" si="901"/>
        <v>0</v>
      </c>
      <c r="R769" s="192">
        <f t="shared" si="901"/>
        <v>0</v>
      </c>
    </row>
    <row r="770" spans="1:90" hidden="1" x14ac:dyDescent="0.3">
      <c r="D770" s="182" t="str">
        <f t="shared" si="892"/>
        <v>Uitgangspunt index (vanaf 2015): 2%</v>
      </c>
      <c r="J770" s="183">
        <f>1+2%</f>
        <v>1.02</v>
      </c>
      <c r="K770" s="193">
        <f>J770*(1+2%)</f>
        <v>1.0404</v>
      </c>
      <c r="L770" s="193">
        <f t="shared" ref="L770" si="902">K770*(1+2%)</f>
        <v>1.0612079999999999</v>
      </c>
      <c r="M770" s="193">
        <f t="shared" ref="M770" si="903">L770*(1+2%)</f>
        <v>1.08243216</v>
      </c>
      <c r="N770" s="193">
        <f t="shared" ref="N770" si="904">M770*(1+2%)</f>
        <v>1.1040808032</v>
      </c>
      <c r="O770" s="193">
        <f t="shared" ref="O770" si="905">N770*(1+2%)</f>
        <v>1.1261624192640001</v>
      </c>
      <c r="P770" s="193">
        <f t="shared" ref="P770" si="906">O770*(1+2%)</f>
        <v>1.14868566764928</v>
      </c>
      <c r="Q770" s="193">
        <f t="shared" ref="Q770" si="907">P770*(1+2%)</f>
        <v>1.1716593810022657</v>
      </c>
      <c r="R770" s="193">
        <f t="shared" ref="R770" si="908">Q770*(1+2%)</f>
        <v>1.1950925686223111</v>
      </c>
    </row>
    <row r="771" spans="1:90" hidden="1" x14ac:dyDescent="0.3"/>
    <row r="772" spans="1:90" s="177" customFormat="1" hidden="1" x14ac:dyDescent="0.3">
      <c r="A772" s="185"/>
      <c r="B772" s="185"/>
      <c r="C772" s="181"/>
      <c r="D772" s="181"/>
      <c r="E772" s="181"/>
      <c r="F772" s="181"/>
      <c r="G772" s="186">
        <f>G762</f>
        <v>41548</v>
      </c>
      <c r="H772" s="181"/>
      <c r="I772" s="186">
        <f t="shared" ref="I772:R772" si="909">I762</f>
        <v>2015</v>
      </c>
      <c r="J772" s="186">
        <f t="shared" si="909"/>
        <v>2016</v>
      </c>
      <c r="K772" s="186">
        <f t="shared" si="909"/>
        <v>2017</v>
      </c>
      <c r="L772" s="186">
        <f t="shared" si="909"/>
        <v>2018</v>
      </c>
      <c r="M772" s="186">
        <f t="shared" si="909"/>
        <v>2019</v>
      </c>
      <c r="N772" s="186">
        <f t="shared" si="909"/>
        <v>2020</v>
      </c>
      <c r="O772" s="186">
        <f t="shared" si="909"/>
        <v>2021</v>
      </c>
      <c r="P772" s="186">
        <f t="shared" si="909"/>
        <v>2022</v>
      </c>
      <c r="Q772" s="186">
        <f t="shared" si="909"/>
        <v>2023</v>
      </c>
      <c r="R772" s="186">
        <f t="shared" si="909"/>
        <v>2024</v>
      </c>
      <c r="S772" s="189"/>
      <c r="T772" s="180"/>
      <c r="U772" s="185"/>
      <c r="V772" s="185"/>
      <c r="X772" s="185"/>
      <c r="Y772" s="185"/>
      <c r="Z772" s="185"/>
      <c r="AA772" s="185"/>
      <c r="AB772" s="185"/>
      <c r="AC772" s="185"/>
      <c r="AD772" s="185"/>
      <c r="AE772" s="185"/>
      <c r="AF772" s="185"/>
      <c r="AG772" s="185"/>
      <c r="AH772" s="185"/>
      <c r="AI772" s="185"/>
      <c r="AJ772" s="185"/>
      <c r="AK772" s="185"/>
      <c r="AL772" s="185"/>
      <c r="AM772" s="185"/>
      <c r="AN772" s="185"/>
      <c r="AO772" s="185"/>
      <c r="AP772" s="185"/>
      <c r="AQ772" s="185"/>
      <c r="AR772" s="185"/>
      <c r="AS772" s="185"/>
      <c r="AT772" s="185"/>
      <c r="AU772" s="185"/>
      <c r="AV772" s="185"/>
      <c r="AW772" s="185"/>
      <c r="AX772" s="185"/>
      <c r="AY772" s="185"/>
      <c r="AZ772" s="185"/>
      <c r="BA772" s="185"/>
      <c r="BB772" s="185"/>
      <c r="BC772" s="185"/>
      <c r="BD772" s="185"/>
      <c r="BE772" s="185"/>
      <c r="BF772" s="185"/>
      <c r="BG772" s="185"/>
      <c r="BH772" s="185"/>
      <c r="BI772" s="185"/>
      <c r="BJ772" s="185"/>
      <c r="BK772" s="185"/>
      <c r="BL772" s="185"/>
      <c r="BM772" s="185"/>
      <c r="BN772" s="185"/>
      <c r="BO772" s="185"/>
      <c r="BP772" s="185"/>
      <c r="BQ772" s="185"/>
      <c r="BR772" s="185"/>
      <c r="BS772" s="185"/>
      <c r="BT772" s="185"/>
      <c r="BU772" s="185"/>
      <c r="BV772" s="185"/>
      <c r="BW772" s="185"/>
      <c r="BX772" s="185"/>
      <c r="BY772" s="185"/>
      <c r="BZ772" s="185"/>
      <c r="CA772" s="185"/>
      <c r="CB772" s="185"/>
      <c r="CC772" s="185"/>
      <c r="CD772" s="185"/>
      <c r="CE772" s="185"/>
      <c r="CF772" s="185"/>
      <c r="CG772" s="185"/>
      <c r="CH772" s="185"/>
      <c r="CI772" s="185"/>
      <c r="CJ772" s="185"/>
      <c r="CK772" s="185"/>
      <c r="CL772" s="185"/>
    </row>
    <row r="773" spans="1:90" hidden="1" x14ac:dyDescent="0.3">
      <c r="D773" s="182" t="str">
        <f>D763</f>
        <v>Genormeerd aantal groepen</v>
      </c>
      <c r="G773" s="183">
        <v>8</v>
      </c>
      <c r="I773" s="183">
        <v>0</v>
      </c>
      <c r="J773" s="183">
        <v>0</v>
      </c>
      <c r="K773" s="183">
        <v>0</v>
      </c>
      <c r="L773" s="183">
        <v>0</v>
      </c>
      <c r="M773" s="183">
        <v>0</v>
      </c>
      <c r="N773" s="183">
        <v>0</v>
      </c>
      <c r="O773" s="183">
        <v>0</v>
      </c>
      <c r="P773" s="183">
        <v>0</v>
      </c>
      <c r="Q773" s="183">
        <v>0</v>
      </c>
      <c r="R773" s="183">
        <v>0</v>
      </c>
    </row>
    <row r="774" spans="1:90" hidden="1" x14ac:dyDescent="0.3">
      <c r="D774" s="182" t="str">
        <f t="shared" ref="D774:D780" si="910">D764</f>
        <v>Genormeerde ruimtebehoefte (m² bvo)</v>
      </c>
      <c r="G774" s="183">
        <f>LOOKUP(G773,'Resultaat per school'!$F$197:$F$246,'Resultaat per school'!$E$197:$E$246)</f>
        <v>1085</v>
      </c>
      <c r="I774" s="183">
        <f>LOOKUP(I773,'Resultaat per school'!$F$197:$F$246,'Resultaat per school'!$E$197:$E$246)</f>
        <v>0</v>
      </c>
      <c r="J774" s="183">
        <f>LOOKUP(J773,'Resultaat per school'!$F$197:$F$246,'Resultaat per school'!$E$197:$E$246)</f>
        <v>0</v>
      </c>
      <c r="K774" s="183">
        <f>LOOKUP(K773,'Resultaat per school'!$F$197:$F$246,'Resultaat per school'!$E$197:$E$246)</f>
        <v>0</v>
      </c>
      <c r="L774" s="183">
        <f>LOOKUP(L773,'Resultaat per school'!$F$197:$F$246,'Resultaat per school'!$E$197:$E$246)</f>
        <v>0</v>
      </c>
      <c r="M774" s="183">
        <f>LOOKUP(M773,'Resultaat per school'!$F$197:$F$246,'Resultaat per school'!$E$197:$E$246)</f>
        <v>0</v>
      </c>
      <c r="N774" s="183">
        <f>LOOKUP(N773,'Resultaat per school'!$F$197:$F$246,'Resultaat per school'!$E$197:$E$246)</f>
        <v>0</v>
      </c>
      <c r="O774" s="183">
        <f>LOOKUP(O773,'Resultaat per school'!$F$197:$F$246,'Resultaat per school'!$E$197:$E$246)</f>
        <v>0</v>
      </c>
      <c r="P774" s="183">
        <f>LOOKUP(P773,'Resultaat per school'!$F$197:$F$246,'Resultaat per school'!$E$197:$E$246)</f>
        <v>0</v>
      </c>
      <c r="Q774" s="183">
        <f>LOOKUP(Q773,'Resultaat per school'!$F$197:$F$246,'Resultaat per school'!$E$197:$E$246)</f>
        <v>0</v>
      </c>
      <c r="R774" s="183">
        <f>LOOKUP(R773,'Resultaat per school'!$F$197:$F$246,'Resultaat per school'!$E$197:$E$246)</f>
        <v>0</v>
      </c>
    </row>
    <row r="775" spans="1:90" s="177" customFormat="1" hidden="1" x14ac:dyDescent="0.3">
      <c r="A775" s="185"/>
      <c r="B775" s="185"/>
      <c r="C775" s="181"/>
      <c r="D775" s="181"/>
      <c r="E775" s="181"/>
      <c r="F775" s="181"/>
      <c r="G775" s="190">
        <v>2013</v>
      </c>
      <c r="H775" s="181"/>
      <c r="I775" s="190">
        <v>2015</v>
      </c>
      <c r="J775" s="190">
        <f>I775+1</f>
        <v>2016</v>
      </c>
      <c r="K775" s="190">
        <f t="shared" ref="K775" si="911">J775+1</f>
        <v>2017</v>
      </c>
      <c r="L775" s="190">
        <f t="shared" ref="L775" si="912">K775+1</f>
        <v>2018</v>
      </c>
      <c r="M775" s="190">
        <f t="shared" ref="M775" si="913">L775+1</f>
        <v>2019</v>
      </c>
      <c r="N775" s="190">
        <f t="shared" ref="N775" si="914">M775+1</f>
        <v>2020</v>
      </c>
      <c r="O775" s="190">
        <f t="shared" ref="O775" si="915">N775+1</f>
        <v>2021</v>
      </c>
      <c r="P775" s="190">
        <f t="shared" ref="P775" si="916">O775+1</f>
        <v>2022</v>
      </c>
      <c r="Q775" s="190">
        <f t="shared" ref="Q775" si="917">P775+1</f>
        <v>2023</v>
      </c>
      <c r="R775" s="190">
        <f t="shared" ref="R775" si="918">Q775+1</f>
        <v>2024</v>
      </c>
      <c r="S775" s="189" t="s">
        <v>143</v>
      </c>
      <c r="T775" s="180"/>
      <c r="U775" s="185"/>
      <c r="V775" s="185"/>
      <c r="X775" s="185"/>
      <c r="Y775" s="185"/>
      <c r="Z775" s="185"/>
      <c r="AA775" s="185"/>
      <c r="AB775" s="185"/>
      <c r="AC775" s="185"/>
      <c r="AD775" s="185"/>
      <c r="AE775" s="185"/>
      <c r="AF775" s="185"/>
      <c r="AG775" s="185"/>
      <c r="AH775" s="185"/>
      <c r="AI775" s="185"/>
      <c r="AJ775" s="185"/>
      <c r="AK775" s="185"/>
      <c r="AL775" s="185"/>
      <c r="AM775" s="185"/>
      <c r="AN775" s="185"/>
      <c r="AO775" s="185"/>
      <c r="AP775" s="185"/>
      <c r="AQ775" s="185"/>
      <c r="AR775" s="185"/>
      <c r="AS775" s="185"/>
      <c r="AT775" s="185"/>
      <c r="AU775" s="185"/>
      <c r="AV775" s="185"/>
      <c r="AW775" s="185"/>
      <c r="AX775" s="185"/>
      <c r="AY775" s="185"/>
      <c r="AZ775" s="185"/>
      <c r="BA775" s="185"/>
      <c r="BB775" s="185"/>
      <c r="BC775" s="185"/>
      <c r="BD775" s="185"/>
      <c r="BE775" s="185"/>
      <c r="BF775" s="185"/>
      <c r="BG775" s="185"/>
      <c r="BH775" s="185"/>
      <c r="BI775" s="185"/>
      <c r="BJ775" s="185"/>
      <c r="BK775" s="185"/>
      <c r="BL775" s="185"/>
      <c r="BM775" s="185"/>
      <c r="BN775" s="185"/>
      <c r="BO775" s="185"/>
      <c r="BP775" s="185"/>
      <c r="BQ775" s="185"/>
      <c r="BR775" s="185"/>
      <c r="BS775" s="185"/>
      <c r="BT775" s="185"/>
      <c r="BU775" s="185"/>
      <c r="BV775" s="185"/>
      <c r="BW775" s="185"/>
      <c r="BX775" s="185"/>
      <c r="BY775" s="185"/>
      <c r="BZ775" s="185"/>
      <c r="CA775" s="185"/>
      <c r="CB775" s="185"/>
      <c r="CC775" s="185"/>
      <c r="CD775" s="185"/>
      <c r="CE775" s="185"/>
      <c r="CF775" s="185"/>
      <c r="CG775" s="185"/>
      <c r="CH775" s="185"/>
      <c r="CI775" s="185"/>
      <c r="CJ775" s="185"/>
      <c r="CK775" s="185"/>
      <c r="CL775" s="185"/>
    </row>
    <row r="776" spans="1:90" hidden="1" x14ac:dyDescent="0.3">
      <c r="D776" s="182" t="str">
        <f t="shared" si="910"/>
        <v>MI Vergoeding - binnenonderhoud (var)</v>
      </c>
      <c r="G776" s="191">
        <f>G774*'Resultaat per school'!$U$32</f>
        <v>15982.050000000001</v>
      </c>
      <c r="I776" s="191">
        <f>I774*'Resultaat per school'!$V$32</f>
        <v>0</v>
      </c>
      <c r="J776" s="191">
        <f>J774*'Resultaat per school'!$V$32*J780</f>
        <v>0</v>
      </c>
      <c r="K776" s="191">
        <f>K774*'Resultaat per school'!$V$32*K780</f>
        <v>0</v>
      </c>
      <c r="L776" s="191">
        <f>L774*'Resultaat per school'!$V$32*L780</f>
        <v>0</v>
      </c>
      <c r="M776" s="191">
        <f>M774*'Resultaat per school'!$V$32*M780</f>
        <v>0</v>
      </c>
      <c r="N776" s="191">
        <f>N774*'Resultaat per school'!$V$32*N780</f>
        <v>0</v>
      </c>
      <c r="O776" s="191">
        <f>O774*'Resultaat per school'!$V$32*O780</f>
        <v>0</v>
      </c>
      <c r="P776" s="191">
        <f>P774*'Resultaat per school'!$V$32*P780</f>
        <v>0</v>
      </c>
      <c r="Q776" s="191">
        <f>Q774*'Resultaat per school'!$V$32*Q780</f>
        <v>0</v>
      </c>
      <c r="R776" s="191">
        <f>R774*'Resultaat per school'!$V$32*R780</f>
        <v>0</v>
      </c>
      <c r="S776" s="221">
        <f>SUM(I776:R776)+SUM(I778:R778)</f>
        <v>0</v>
      </c>
      <c r="T776" s="180" t="str">
        <f t="shared" si="864"/>
        <v>School 37</v>
      </c>
    </row>
    <row r="777" spans="1:90" hidden="1" x14ac:dyDescent="0.3">
      <c r="D777" s="182" t="str">
        <f t="shared" si="910"/>
        <v>MI Vergoeding - buitenonderhoud (var)</v>
      </c>
      <c r="G777" s="191"/>
      <c r="I777" s="191">
        <f>I774*'Resultaat per school'!$V$37</f>
        <v>0</v>
      </c>
      <c r="J777" s="191">
        <f>J774*'Resultaat per school'!$V$37*J780</f>
        <v>0</v>
      </c>
      <c r="K777" s="191">
        <f>K774*'Resultaat per school'!$V$37*K780</f>
        <v>0</v>
      </c>
      <c r="L777" s="191">
        <f>L774*'Resultaat per school'!$V$37*L780</f>
        <v>0</v>
      </c>
      <c r="M777" s="191">
        <f>M774*'Resultaat per school'!$V$37*M780</f>
        <v>0</v>
      </c>
      <c r="N777" s="191">
        <f>N774*'Resultaat per school'!$V$37*N780</f>
        <v>0</v>
      </c>
      <c r="O777" s="191">
        <f>O774*'Resultaat per school'!$V$37*O780</f>
        <v>0</v>
      </c>
      <c r="P777" s="191">
        <f>P774*'Resultaat per school'!$V$37*P780</f>
        <v>0</v>
      </c>
      <c r="Q777" s="191">
        <f>Q774*'Resultaat per school'!$V$37*Q780</f>
        <v>0</v>
      </c>
      <c r="R777" s="191">
        <f>R774*'Resultaat per school'!$V$37*R780</f>
        <v>0</v>
      </c>
      <c r="U777" s="221">
        <f>SUM(I777:R777)</f>
        <v>0</v>
      </c>
      <c r="V777" s="180" t="s">
        <v>130</v>
      </c>
    </row>
    <row r="778" spans="1:90" hidden="1" x14ac:dyDescent="0.3">
      <c r="D778" s="182" t="str">
        <f t="shared" si="910"/>
        <v>MI Vergoeding - onderhoud vast</v>
      </c>
      <c r="G778" s="191">
        <v>1398.48</v>
      </c>
      <c r="H778" s="182">
        <v>0</v>
      </c>
      <c r="I778" s="191">
        <v>0</v>
      </c>
      <c r="J778" s="191">
        <v>0</v>
      </c>
      <c r="K778" s="191">
        <v>0</v>
      </c>
      <c r="L778" s="191">
        <v>0</v>
      </c>
      <c r="M778" s="191">
        <v>0</v>
      </c>
      <c r="N778" s="191">
        <v>0</v>
      </c>
      <c r="O778" s="191">
        <v>0</v>
      </c>
      <c r="P778" s="191">
        <v>0</v>
      </c>
      <c r="Q778" s="191">
        <v>0</v>
      </c>
      <c r="R778" s="191">
        <v>0</v>
      </c>
    </row>
    <row r="779" spans="1:90" hidden="1" x14ac:dyDescent="0.3">
      <c r="C779" s="181" t="str">
        <f>C369</f>
        <v>School 37</v>
      </c>
      <c r="D779" s="182" t="str">
        <f t="shared" si="910"/>
        <v>Totale MI - vergoeding onderhoud</v>
      </c>
      <c r="G779" s="192">
        <f>SUM(G776:G778)</f>
        <v>17380.530000000002</v>
      </c>
      <c r="I779" s="192">
        <f t="shared" ref="I779:R779" si="919">SUM(I776:I778)</f>
        <v>0</v>
      </c>
      <c r="J779" s="192">
        <f t="shared" si="919"/>
        <v>0</v>
      </c>
      <c r="K779" s="192">
        <f t="shared" si="919"/>
        <v>0</v>
      </c>
      <c r="L779" s="192">
        <f t="shared" si="919"/>
        <v>0</v>
      </c>
      <c r="M779" s="192">
        <f t="shared" si="919"/>
        <v>0</v>
      </c>
      <c r="N779" s="192">
        <f t="shared" si="919"/>
        <v>0</v>
      </c>
      <c r="O779" s="192">
        <f t="shared" si="919"/>
        <v>0</v>
      </c>
      <c r="P779" s="192">
        <f t="shared" si="919"/>
        <v>0</v>
      </c>
      <c r="Q779" s="192">
        <f t="shared" si="919"/>
        <v>0</v>
      </c>
      <c r="R779" s="192">
        <f t="shared" si="919"/>
        <v>0</v>
      </c>
    </row>
    <row r="780" spans="1:90" hidden="1" x14ac:dyDescent="0.3">
      <c r="D780" s="182" t="str">
        <f t="shared" si="910"/>
        <v>Uitgangspunt index (vanaf 2015): 2%</v>
      </c>
      <c r="J780" s="183">
        <f>1+2%</f>
        <v>1.02</v>
      </c>
      <c r="K780" s="193">
        <f>J780*(1+2%)</f>
        <v>1.0404</v>
      </c>
      <c r="L780" s="193">
        <f t="shared" ref="L780" si="920">K780*(1+2%)</f>
        <v>1.0612079999999999</v>
      </c>
      <c r="M780" s="193">
        <f t="shared" ref="M780" si="921">L780*(1+2%)</f>
        <v>1.08243216</v>
      </c>
      <c r="N780" s="193">
        <f t="shared" ref="N780" si="922">M780*(1+2%)</f>
        <v>1.1040808032</v>
      </c>
      <c r="O780" s="193">
        <f t="shared" ref="O780" si="923">N780*(1+2%)</f>
        <v>1.1261624192640001</v>
      </c>
      <c r="P780" s="193">
        <f t="shared" ref="P780" si="924">O780*(1+2%)</f>
        <v>1.14868566764928</v>
      </c>
      <c r="Q780" s="193">
        <f t="shared" ref="Q780" si="925">P780*(1+2%)</f>
        <v>1.1716593810022657</v>
      </c>
      <c r="R780" s="193">
        <f t="shared" ref="R780" si="926">Q780*(1+2%)</f>
        <v>1.1950925686223111</v>
      </c>
    </row>
    <row r="781" spans="1:90" hidden="1" x14ac:dyDescent="0.3"/>
    <row r="782" spans="1:90" s="177" customFormat="1" hidden="1" x14ac:dyDescent="0.3">
      <c r="A782" s="185"/>
      <c r="B782" s="185"/>
      <c r="C782" s="181"/>
      <c r="D782" s="181"/>
      <c r="E782" s="181"/>
      <c r="F782" s="181"/>
      <c r="G782" s="186">
        <f>G772</f>
        <v>41548</v>
      </c>
      <c r="H782" s="181"/>
      <c r="I782" s="186">
        <f t="shared" ref="I782:R782" si="927">I772</f>
        <v>2015</v>
      </c>
      <c r="J782" s="186">
        <f t="shared" si="927"/>
        <v>2016</v>
      </c>
      <c r="K782" s="186">
        <f t="shared" si="927"/>
        <v>2017</v>
      </c>
      <c r="L782" s="186">
        <f t="shared" si="927"/>
        <v>2018</v>
      </c>
      <c r="M782" s="186">
        <f t="shared" si="927"/>
        <v>2019</v>
      </c>
      <c r="N782" s="186">
        <f t="shared" si="927"/>
        <v>2020</v>
      </c>
      <c r="O782" s="186">
        <f t="shared" si="927"/>
        <v>2021</v>
      </c>
      <c r="P782" s="186">
        <f t="shared" si="927"/>
        <v>2022</v>
      </c>
      <c r="Q782" s="186">
        <f t="shared" si="927"/>
        <v>2023</v>
      </c>
      <c r="R782" s="186">
        <f t="shared" si="927"/>
        <v>2024</v>
      </c>
      <c r="S782" s="189"/>
      <c r="T782" s="180"/>
      <c r="U782" s="185"/>
      <c r="V782" s="185"/>
      <c r="X782" s="185"/>
      <c r="Y782" s="185"/>
      <c r="Z782" s="185"/>
      <c r="AA782" s="185"/>
      <c r="AB782" s="185"/>
      <c r="AC782" s="185"/>
      <c r="AD782" s="185"/>
      <c r="AE782" s="185"/>
      <c r="AF782" s="185"/>
      <c r="AG782" s="185"/>
      <c r="AH782" s="185"/>
      <c r="AI782" s="185"/>
      <c r="AJ782" s="185"/>
      <c r="AK782" s="185"/>
      <c r="AL782" s="185"/>
      <c r="AM782" s="185"/>
      <c r="AN782" s="185"/>
      <c r="AO782" s="185"/>
      <c r="AP782" s="185"/>
      <c r="AQ782" s="185"/>
      <c r="AR782" s="185"/>
      <c r="AS782" s="185"/>
      <c r="AT782" s="185"/>
      <c r="AU782" s="185"/>
      <c r="AV782" s="185"/>
      <c r="AW782" s="185"/>
      <c r="AX782" s="185"/>
      <c r="AY782" s="185"/>
      <c r="AZ782" s="185"/>
      <c r="BA782" s="185"/>
      <c r="BB782" s="185"/>
      <c r="BC782" s="185"/>
      <c r="BD782" s="185"/>
      <c r="BE782" s="185"/>
      <c r="BF782" s="185"/>
      <c r="BG782" s="185"/>
      <c r="BH782" s="185"/>
      <c r="BI782" s="185"/>
      <c r="BJ782" s="185"/>
      <c r="BK782" s="185"/>
      <c r="BL782" s="185"/>
      <c r="BM782" s="185"/>
      <c r="BN782" s="185"/>
      <c r="BO782" s="185"/>
      <c r="BP782" s="185"/>
      <c r="BQ782" s="185"/>
      <c r="BR782" s="185"/>
      <c r="BS782" s="185"/>
      <c r="BT782" s="185"/>
      <c r="BU782" s="185"/>
      <c r="BV782" s="185"/>
      <c r="BW782" s="185"/>
      <c r="BX782" s="185"/>
      <c r="BY782" s="185"/>
      <c r="BZ782" s="185"/>
      <c r="CA782" s="185"/>
      <c r="CB782" s="185"/>
      <c r="CC782" s="185"/>
      <c r="CD782" s="185"/>
      <c r="CE782" s="185"/>
      <c r="CF782" s="185"/>
      <c r="CG782" s="185"/>
      <c r="CH782" s="185"/>
      <c r="CI782" s="185"/>
      <c r="CJ782" s="185"/>
      <c r="CK782" s="185"/>
      <c r="CL782" s="185"/>
    </row>
    <row r="783" spans="1:90" hidden="1" x14ac:dyDescent="0.3">
      <c r="D783" s="182" t="str">
        <f>D773</f>
        <v>Genormeerd aantal groepen</v>
      </c>
      <c r="G783" s="183">
        <v>8</v>
      </c>
      <c r="I783" s="183">
        <v>0</v>
      </c>
      <c r="J783" s="183">
        <v>0</v>
      </c>
      <c r="K783" s="183">
        <v>0</v>
      </c>
      <c r="L783" s="183">
        <v>0</v>
      </c>
      <c r="M783" s="183">
        <v>0</v>
      </c>
      <c r="N783" s="183">
        <v>0</v>
      </c>
      <c r="O783" s="183">
        <v>0</v>
      </c>
      <c r="P783" s="183">
        <v>0</v>
      </c>
      <c r="Q783" s="183">
        <v>0</v>
      </c>
      <c r="R783" s="183">
        <v>0</v>
      </c>
    </row>
    <row r="784" spans="1:90" hidden="1" x14ac:dyDescent="0.3">
      <c r="D784" s="182" t="str">
        <f t="shared" ref="D784:D790" si="928">D774</f>
        <v>Genormeerde ruimtebehoefte (m² bvo)</v>
      </c>
      <c r="G784" s="183">
        <f>LOOKUP(G783,'Resultaat per school'!$F$197:$F$246,'Resultaat per school'!$E$197:$E$246)</f>
        <v>1085</v>
      </c>
      <c r="I784" s="183">
        <f>LOOKUP(I783,'Resultaat per school'!$F$197:$F$246,'Resultaat per school'!$E$197:$E$246)</f>
        <v>0</v>
      </c>
      <c r="J784" s="183">
        <f>LOOKUP(J783,'Resultaat per school'!$F$197:$F$246,'Resultaat per school'!$E$197:$E$246)</f>
        <v>0</v>
      </c>
      <c r="K784" s="183">
        <f>LOOKUP(K783,'Resultaat per school'!$F$197:$F$246,'Resultaat per school'!$E$197:$E$246)</f>
        <v>0</v>
      </c>
      <c r="L784" s="183">
        <f>LOOKUP(L783,'Resultaat per school'!$F$197:$F$246,'Resultaat per school'!$E$197:$E$246)</f>
        <v>0</v>
      </c>
      <c r="M784" s="183">
        <f>LOOKUP(M783,'Resultaat per school'!$F$197:$F$246,'Resultaat per school'!$E$197:$E$246)</f>
        <v>0</v>
      </c>
      <c r="N784" s="183">
        <f>LOOKUP(N783,'Resultaat per school'!$F$197:$F$246,'Resultaat per school'!$E$197:$E$246)</f>
        <v>0</v>
      </c>
      <c r="O784" s="183">
        <f>LOOKUP(O783,'Resultaat per school'!$F$197:$F$246,'Resultaat per school'!$E$197:$E$246)</f>
        <v>0</v>
      </c>
      <c r="P784" s="183">
        <f>LOOKUP(P783,'Resultaat per school'!$F$197:$F$246,'Resultaat per school'!$E$197:$E$246)</f>
        <v>0</v>
      </c>
      <c r="Q784" s="183">
        <f>LOOKUP(Q783,'Resultaat per school'!$F$197:$F$246,'Resultaat per school'!$E$197:$E$246)</f>
        <v>0</v>
      </c>
      <c r="R784" s="183">
        <f>LOOKUP(R783,'Resultaat per school'!$F$197:$F$246,'Resultaat per school'!$E$197:$E$246)</f>
        <v>0</v>
      </c>
    </row>
    <row r="785" spans="1:90" s="177" customFormat="1" hidden="1" x14ac:dyDescent="0.3">
      <c r="A785" s="185"/>
      <c r="B785" s="185"/>
      <c r="C785" s="181"/>
      <c r="D785" s="181"/>
      <c r="E785" s="181"/>
      <c r="F785" s="181"/>
      <c r="G785" s="190">
        <v>2013</v>
      </c>
      <c r="H785" s="181"/>
      <c r="I785" s="190">
        <v>2015</v>
      </c>
      <c r="J785" s="190">
        <f>I785+1</f>
        <v>2016</v>
      </c>
      <c r="K785" s="190">
        <f t="shared" ref="K785" si="929">J785+1</f>
        <v>2017</v>
      </c>
      <c r="L785" s="190">
        <f t="shared" ref="L785" si="930">K785+1</f>
        <v>2018</v>
      </c>
      <c r="M785" s="190">
        <f t="shared" ref="M785" si="931">L785+1</f>
        <v>2019</v>
      </c>
      <c r="N785" s="190">
        <f t="shared" ref="N785" si="932">M785+1</f>
        <v>2020</v>
      </c>
      <c r="O785" s="190">
        <f t="shared" ref="O785" si="933">N785+1</f>
        <v>2021</v>
      </c>
      <c r="P785" s="190">
        <f t="shared" ref="P785" si="934">O785+1</f>
        <v>2022</v>
      </c>
      <c r="Q785" s="190">
        <f t="shared" ref="Q785" si="935">P785+1</f>
        <v>2023</v>
      </c>
      <c r="R785" s="190">
        <f t="shared" ref="R785" si="936">Q785+1</f>
        <v>2024</v>
      </c>
      <c r="S785" s="189" t="s">
        <v>143</v>
      </c>
      <c r="T785" s="180"/>
      <c r="U785" s="185"/>
      <c r="V785" s="185"/>
      <c r="X785" s="185"/>
      <c r="Y785" s="185"/>
      <c r="Z785" s="185"/>
      <c r="AA785" s="185"/>
      <c r="AB785" s="185"/>
      <c r="AC785" s="185"/>
      <c r="AD785" s="185"/>
      <c r="AE785" s="185"/>
      <c r="AF785" s="185"/>
      <c r="AG785" s="185"/>
      <c r="AH785" s="185"/>
      <c r="AI785" s="185"/>
      <c r="AJ785" s="185"/>
      <c r="AK785" s="185"/>
      <c r="AL785" s="185"/>
      <c r="AM785" s="185"/>
      <c r="AN785" s="185"/>
      <c r="AO785" s="185"/>
      <c r="AP785" s="185"/>
      <c r="AQ785" s="185"/>
      <c r="AR785" s="185"/>
      <c r="AS785" s="185"/>
      <c r="AT785" s="185"/>
      <c r="AU785" s="185"/>
      <c r="AV785" s="185"/>
      <c r="AW785" s="185"/>
      <c r="AX785" s="185"/>
      <c r="AY785" s="185"/>
      <c r="AZ785" s="185"/>
      <c r="BA785" s="185"/>
      <c r="BB785" s="185"/>
      <c r="BC785" s="185"/>
      <c r="BD785" s="185"/>
      <c r="BE785" s="185"/>
      <c r="BF785" s="185"/>
      <c r="BG785" s="185"/>
      <c r="BH785" s="185"/>
      <c r="BI785" s="185"/>
      <c r="BJ785" s="185"/>
      <c r="BK785" s="185"/>
      <c r="BL785" s="185"/>
      <c r="BM785" s="185"/>
      <c r="BN785" s="185"/>
      <c r="BO785" s="185"/>
      <c r="BP785" s="185"/>
      <c r="BQ785" s="185"/>
      <c r="BR785" s="185"/>
      <c r="BS785" s="185"/>
      <c r="BT785" s="185"/>
      <c r="BU785" s="185"/>
      <c r="BV785" s="185"/>
      <c r="BW785" s="185"/>
      <c r="BX785" s="185"/>
      <c r="BY785" s="185"/>
      <c r="BZ785" s="185"/>
      <c r="CA785" s="185"/>
      <c r="CB785" s="185"/>
      <c r="CC785" s="185"/>
      <c r="CD785" s="185"/>
      <c r="CE785" s="185"/>
      <c r="CF785" s="185"/>
      <c r="CG785" s="185"/>
      <c r="CH785" s="185"/>
      <c r="CI785" s="185"/>
      <c r="CJ785" s="185"/>
      <c r="CK785" s="185"/>
      <c r="CL785" s="185"/>
    </row>
    <row r="786" spans="1:90" hidden="1" x14ac:dyDescent="0.3">
      <c r="D786" s="182" t="str">
        <f t="shared" si="928"/>
        <v>MI Vergoeding - binnenonderhoud (var)</v>
      </c>
      <c r="G786" s="191">
        <f>G784*'Resultaat per school'!$U$32</f>
        <v>15982.050000000001</v>
      </c>
      <c r="I786" s="191">
        <f>I784*'Resultaat per school'!$V$32</f>
        <v>0</v>
      </c>
      <c r="J786" s="191">
        <f>J784*'Resultaat per school'!$V$32*J790</f>
        <v>0</v>
      </c>
      <c r="K786" s="191">
        <f>K784*'Resultaat per school'!$V$32*K790</f>
        <v>0</v>
      </c>
      <c r="L786" s="191">
        <f>L784*'Resultaat per school'!$V$32*L790</f>
        <v>0</v>
      </c>
      <c r="M786" s="191">
        <f>M784*'Resultaat per school'!$V$32*M790</f>
        <v>0</v>
      </c>
      <c r="N786" s="191">
        <f>N784*'Resultaat per school'!$V$32*N790</f>
        <v>0</v>
      </c>
      <c r="O786" s="191">
        <f>O784*'Resultaat per school'!$V$32*O790</f>
        <v>0</v>
      </c>
      <c r="P786" s="191">
        <f>P784*'Resultaat per school'!$V$32*P790</f>
        <v>0</v>
      </c>
      <c r="Q786" s="191">
        <f>Q784*'Resultaat per school'!$V$32*Q790</f>
        <v>0</v>
      </c>
      <c r="R786" s="191">
        <f>R784*'Resultaat per school'!$V$32*R790</f>
        <v>0</v>
      </c>
      <c r="S786" s="221">
        <f>SUM(I786:R786)+SUM(I788:R788)</f>
        <v>0</v>
      </c>
      <c r="T786" s="180" t="str">
        <f t="shared" si="864"/>
        <v>School 38</v>
      </c>
    </row>
    <row r="787" spans="1:90" hidden="1" x14ac:dyDescent="0.3">
      <c r="D787" s="182" t="str">
        <f t="shared" si="928"/>
        <v>MI Vergoeding - buitenonderhoud (var)</v>
      </c>
      <c r="G787" s="191"/>
      <c r="I787" s="191">
        <f>I784*'Resultaat per school'!$V$37</f>
        <v>0</v>
      </c>
      <c r="J787" s="191">
        <f>J784*'Resultaat per school'!$V$37*J790</f>
        <v>0</v>
      </c>
      <c r="K787" s="191">
        <f>K784*'Resultaat per school'!$V$37*K790</f>
        <v>0</v>
      </c>
      <c r="L787" s="191">
        <f>L784*'Resultaat per school'!$V$37*L790</f>
        <v>0</v>
      </c>
      <c r="M787" s="191">
        <f>M784*'Resultaat per school'!$V$37*M790</f>
        <v>0</v>
      </c>
      <c r="N787" s="191">
        <f>N784*'Resultaat per school'!$V$37*N790</f>
        <v>0</v>
      </c>
      <c r="O787" s="191">
        <f>O784*'Resultaat per school'!$V$37*O790</f>
        <v>0</v>
      </c>
      <c r="P787" s="191">
        <f>P784*'Resultaat per school'!$V$37*P790</f>
        <v>0</v>
      </c>
      <c r="Q787" s="191">
        <f>Q784*'Resultaat per school'!$V$37*Q790</f>
        <v>0</v>
      </c>
      <c r="R787" s="191">
        <f>R784*'Resultaat per school'!$V$37*R790</f>
        <v>0</v>
      </c>
      <c r="U787" s="221">
        <f>SUM(I787:R787)</f>
        <v>0</v>
      </c>
      <c r="V787" s="180" t="s">
        <v>131</v>
      </c>
    </row>
    <row r="788" spans="1:90" hidden="1" x14ac:dyDescent="0.3">
      <c r="D788" s="182" t="str">
        <f t="shared" si="928"/>
        <v>MI Vergoeding - onderhoud vast</v>
      </c>
      <c r="G788" s="191">
        <v>1398.48</v>
      </c>
      <c r="H788" s="182">
        <v>0</v>
      </c>
      <c r="I788" s="191">
        <v>0</v>
      </c>
      <c r="J788" s="191">
        <v>0</v>
      </c>
      <c r="K788" s="191">
        <v>0</v>
      </c>
      <c r="L788" s="191">
        <v>0</v>
      </c>
      <c r="M788" s="191">
        <v>0</v>
      </c>
      <c r="N788" s="191">
        <v>0</v>
      </c>
      <c r="O788" s="191">
        <v>0</v>
      </c>
      <c r="P788" s="191">
        <v>0</v>
      </c>
      <c r="Q788" s="191">
        <v>0</v>
      </c>
      <c r="R788" s="191">
        <v>0</v>
      </c>
    </row>
    <row r="789" spans="1:90" hidden="1" x14ac:dyDescent="0.3">
      <c r="C789" s="181" t="str">
        <f>C379</f>
        <v>School 38</v>
      </c>
      <c r="D789" s="182" t="str">
        <f t="shared" si="928"/>
        <v>Totale MI - vergoeding onderhoud</v>
      </c>
      <c r="G789" s="192">
        <f>SUM(G786:G788)</f>
        <v>17380.530000000002</v>
      </c>
      <c r="I789" s="192">
        <f t="shared" ref="I789:R789" si="937">SUM(I786:I788)</f>
        <v>0</v>
      </c>
      <c r="J789" s="192">
        <f t="shared" si="937"/>
        <v>0</v>
      </c>
      <c r="K789" s="192">
        <f t="shared" si="937"/>
        <v>0</v>
      </c>
      <c r="L789" s="192">
        <f t="shared" si="937"/>
        <v>0</v>
      </c>
      <c r="M789" s="192">
        <f t="shared" si="937"/>
        <v>0</v>
      </c>
      <c r="N789" s="192">
        <f t="shared" si="937"/>
        <v>0</v>
      </c>
      <c r="O789" s="192">
        <f t="shared" si="937"/>
        <v>0</v>
      </c>
      <c r="P789" s="192">
        <f t="shared" si="937"/>
        <v>0</v>
      </c>
      <c r="Q789" s="192">
        <f t="shared" si="937"/>
        <v>0</v>
      </c>
      <c r="R789" s="192">
        <f t="shared" si="937"/>
        <v>0</v>
      </c>
    </row>
    <row r="790" spans="1:90" hidden="1" x14ac:dyDescent="0.3">
      <c r="D790" s="182" t="str">
        <f t="shared" si="928"/>
        <v>Uitgangspunt index (vanaf 2015): 2%</v>
      </c>
      <c r="J790" s="183">
        <f>1+2%</f>
        <v>1.02</v>
      </c>
      <c r="K790" s="193">
        <f>J790*(1+2%)</f>
        <v>1.0404</v>
      </c>
      <c r="L790" s="193">
        <f t="shared" ref="L790" si="938">K790*(1+2%)</f>
        <v>1.0612079999999999</v>
      </c>
      <c r="M790" s="193">
        <f t="shared" ref="M790" si="939">L790*(1+2%)</f>
        <v>1.08243216</v>
      </c>
      <c r="N790" s="193">
        <f t="shared" ref="N790" si="940">M790*(1+2%)</f>
        <v>1.1040808032</v>
      </c>
      <c r="O790" s="193">
        <f t="shared" ref="O790" si="941">N790*(1+2%)</f>
        <v>1.1261624192640001</v>
      </c>
      <c r="P790" s="193">
        <f t="shared" ref="P790" si="942">O790*(1+2%)</f>
        <v>1.14868566764928</v>
      </c>
      <c r="Q790" s="193">
        <f t="shared" ref="Q790" si="943">P790*(1+2%)</f>
        <v>1.1716593810022657</v>
      </c>
      <c r="R790" s="193">
        <f t="shared" ref="R790" si="944">Q790*(1+2%)</f>
        <v>1.1950925686223111</v>
      </c>
    </row>
    <row r="791" spans="1:90" hidden="1" x14ac:dyDescent="0.3"/>
    <row r="792" spans="1:90" s="177" customFormat="1" hidden="1" x14ac:dyDescent="0.3">
      <c r="A792" s="185"/>
      <c r="B792" s="185"/>
      <c r="C792" s="181"/>
      <c r="D792" s="181"/>
      <c r="E792" s="181"/>
      <c r="F792" s="181"/>
      <c r="G792" s="186">
        <f>G782</f>
        <v>41548</v>
      </c>
      <c r="H792" s="181"/>
      <c r="I792" s="186">
        <f t="shared" ref="I792:R792" si="945">I782</f>
        <v>2015</v>
      </c>
      <c r="J792" s="186">
        <f t="shared" si="945"/>
        <v>2016</v>
      </c>
      <c r="K792" s="186">
        <f t="shared" si="945"/>
        <v>2017</v>
      </c>
      <c r="L792" s="186">
        <f t="shared" si="945"/>
        <v>2018</v>
      </c>
      <c r="M792" s="186">
        <f t="shared" si="945"/>
        <v>2019</v>
      </c>
      <c r="N792" s="186">
        <f t="shared" si="945"/>
        <v>2020</v>
      </c>
      <c r="O792" s="186">
        <f t="shared" si="945"/>
        <v>2021</v>
      </c>
      <c r="P792" s="186">
        <f t="shared" si="945"/>
        <v>2022</v>
      </c>
      <c r="Q792" s="186">
        <f t="shared" si="945"/>
        <v>2023</v>
      </c>
      <c r="R792" s="186">
        <f t="shared" si="945"/>
        <v>2024</v>
      </c>
      <c r="S792" s="189"/>
      <c r="T792" s="180"/>
      <c r="U792" s="185"/>
      <c r="V792" s="185"/>
      <c r="X792" s="185"/>
      <c r="Y792" s="185"/>
      <c r="Z792" s="185"/>
      <c r="AA792" s="185"/>
      <c r="AB792" s="185"/>
      <c r="AC792" s="185"/>
      <c r="AD792" s="185"/>
      <c r="AE792" s="185"/>
      <c r="AF792" s="185"/>
      <c r="AG792" s="185"/>
      <c r="AH792" s="185"/>
      <c r="AI792" s="185"/>
      <c r="AJ792" s="185"/>
      <c r="AK792" s="185"/>
      <c r="AL792" s="185"/>
      <c r="AM792" s="185"/>
      <c r="AN792" s="185"/>
      <c r="AO792" s="185"/>
      <c r="AP792" s="185"/>
      <c r="AQ792" s="185"/>
      <c r="AR792" s="185"/>
      <c r="AS792" s="185"/>
      <c r="AT792" s="185"/>
      <c r="AU792" s="185"/>
      <c r="AV792" s="185"/>
      <c r="AW792" s="185"/>
      <c r="AX792" s="185"/>
      <c r="AY792" s="185"/>
      <c r="AZ792" s="185"/>
      <c r="BA792" s="185"/>
      <c r="BB792" s="185"/>
      <c r="BC792" s="185"/>
      <c r="BD792" s="185"/>
      <c r="BE792" s="185"/>
      <c r="BF792" s="185"/>
      <c r="BG792" s="185"/>
      <c r="BH792" s="185"/>
      <c r="BI792" s="185"/>
      <c r="BJ792" s="185"/>
      <c r="BK792" s="185"/>
      <c r="BL792" s="185"/>
      <c r="BM792" s="185"/>
      <c r="BN792" s="185"/>
      <c r="BO792" s="185"/>
      <c r="BP792" s="185"/>
      <c r="BQ792" s="185"/>
      <c r="BR792" s="185"/>
      <c r="BS792" s="185"/>
      <c r="BT792" s="185"/>
      <c r="BU792" s="185"/>
      <c r="BV792" s="185"/>
      <c r="BW792" s="185"/>
      <c r="BX792" s="185"/>
      <c r="BY792" s="185"/>
      <c r="BZ792" s="185"/>
      <c r="CA792" s="185"/>
      <c r="CB792" s="185"/>
      <c r="CC792" s="185"/>
      <c r="CD792" s="185"/>
      <c r="CE792" s="185"/>
      <c r="CF792" s="185"/>
      <c r="CG792" s="185"/>
      <c r="CH792" s="185"/>
      <c r="CI792" s="185"/>
      <c r="CJ792" s="185"/>
      <c r="CK792" s="185"/>
      <c r="CL792" s="185"/>
    </row>
    <row r="793" spans="1:90" hidden="1" x14ac:dyDescent="0.3">
      <c r="D793" s="182" t="str">
        <f>D783</f>
        <v>Genormeerd aantal groepen</v>
      </c>
      <c r="G793" s="183">
        <v>8</v>
      </c>
      <c r="I793" s="183">
        <v>0</v>
      </c>
      <c r="J793" s="183">
        <v>0</v>
      </c>
      <c r="K793" s="183">
        <v>0</v>
      </c>
      <c r="L793" s="183">
        <v>0</v>
      </c>
      <c r="M793" s="183">
        <v>0</v>
      </c>
      <c r="N793" s="183">
        <v>0</v>
      </c>
      <c r="O793" s="183">
        <v>0</v>
      </c>
      <c r="P793" s="183">
        <v>0</v>
      </c>
      <c r="Q793" s="183">
        <v>0</v>
      </c>
      <c r="R793" s="183">
        <v>0</v>
      </c>
    </row>
    <row r="794" spans="1:90" hidden="1" x14ac:dyDescent="0.3">
      <c r="D794" s="182" t="str">
        <f t="shared" ref="D794:D800" si="946">D784</f>
        <v>Genormeerde ruimtebehoefte (m² bvo)</v>
      </c>
      <c r="G794" s="183">
        <f>LOOKUP(G793,'Resultaat per school'!$F$197:$F$246,'Resultaat per school'!$E$197:$E$246)</f>
        <v>1085</v>
      </c>
      <c r="I794" s="183">
        <f>LOOKUP(I793,'Resultaat per school'!$F$197:$F$246,'Resultaat per school'!$E$197:$E$246)</f>
        <v>0</v>
      </c>
      <c r="J794" s="183">
        <f>LOOKUP(J793,'Resultaat per school'!$F$197:$F$246,'Resultaat per school'!$E$197:$E$246)</f>
        <v>0</v>
      </c>
      <c r="K794" s="183">
        <f>LOOKUP(K793,'Resultaat per school'!$F$197:$F$246,'Resultaat per school'!$E$197:$E$246)</f>
        <v>0</v>
      </c>
      <c r="L794" s="183">
        <f>LOOKUP(L793,'Resultaat per school'!$F$197:$F$246,'Resultaat per school'!$E$197:$E$246)</f>
        <v>0</v>
      </c>
      <c r="M794" s="183">
        <f>LOOKUP(M793,'Resultaat per school'!$F$197:$F$246,'Resultaat per school'!$E$197:$E$246)</f>
        <v>0</v>
      </c>
      <c r="N794" s="183">
        <f>LOOKUP(N793,'Resultaat per school'!$F$197:$F$246,'Resultaat per school'!$E$197:$E$246)</f>
        <v>0</v>
      </c>
      <c r="O794" s="183">
        <f>LOOKUP(O793,'Resultaat per school'!$F$197:$F$246,'Resultaat per school'!$E$197:$E$246)</f>
        <v>0</v>
      </c>
      <c r="P794" s="183">
        <f>LOOKUP(P793,'Resultaat per school'!$F$197:$F$246,'Resultaat per school'!$E$197:$E$246)</f>
        <v>0</v>
      </c>
      <c r="Q794" s="183">
        <f>LOOKUP(Q793,'Resultaat per school'!$F$197:$F$246,'Resultaat per school'!$E$197:$E$246)</f>
        <v>0</v>
      </c>
      <c r="R794" s="183">
        <f>LOOKUP(R793,'Resultaat per school'!$F$197:$F$246,'Resultaat per school'!$E$197:$E$246)</f>
        <v>0</v>
      </c>
    </row>
    <row r="795" spans="1:90" s="177" customFormat="1" hidden="1" x14ac:dyDescent="0.3">
      <c r="A795" s="185"/>
      <c r="B795" s="185"/>
      <c r="C795" s="181"/>
      <c r="D795" s="181"/>
      <c r="E795" s="181"/>
      <c r="F795" s="181"/>
      <c r="G795" s="190">
        <v>2013</v>
      </c>
      <c r="H795" s="181"/>
      <c r="I795" s="190">
        <v>2015</v>
      </c>
      <c r="J795" s="190">
        <f>I795+1</f>
        <v>2016</v>
      </c>
      <c r="K795" s="190">
        <f t="shared" ref="K795" si="947">J795+1</f>
        <v>2017</v>
      </c>
      <c r="L795" s="190">
        <f t="shared" ref="L795" si="948">K795+1</f>
        <v>2018</v>
      </c>
      <c r="M795" s="190">
        <f t="shared" ref="M795" si="949">L795+1</f>
        <v>2019</v>
      </c>
      <c r="N795" s="190">
        <f t="shared" ref="N795" si="950">M795+1</f>
        <v>2020</v>
      </c>
      <c r="O795" s="190">
        <f t="shared" ref="O795" si="951">N795+1</f>
        <v>2021</v>
      </c>
      <c r="P795" s="190">
        <f t="shared" ref="P795" si="952">O795+1</f>
        <v>2022</v>
      </c>
      <c r="Q795" s="190">
        <f t="shared" ref="Q795" si="953">P795+1</f>
        <v>2023</v>
      </c>
      <c r="R795" s="190">
        <f t="shared" ref="R795" si="954">Q795+1</f>
        <v>2024</v>
      </c>
      <c r="S795" s="189" t="s">
        <v>143</v>
      </c>
      <c r="T795" s="180"/>
      <c r="U795" s="185"/>
      <c r="V795" s="185"/>
      <c r="X795" s="185"/>
      <c r="Y795" s="185"/>
      <c r="Z795" s="185"/>
      <c r="AA795" s="185"/>
      <c r="AB795" s="185"/>
      <c r="AC795" s="185"/>
      <c r="AD795" s="185"/>
      <c r="AE795" s="185"/>
      <c r="AF795" s="185"/>
      <c r="AG795" s="185"/>
      <c r="AH795" s="185"/>
      <c r="AI795" s="185"/>
      <c r="AJ795" s="185"/>
      <c r="AK795" s="185"/>
      <c r="AL795" s="185"/>
      <c r="AM795" s="185"/>
      <c r="AN795" s="185"/>
      <c r="AO795" s="185"/>
      <c r="AP795" s="185"/>
      <c r="AQ795" s="185"/>
      <c r="AR795" s="185"/>
      <c r="AS795" s="185"/>
      <c r="AT795" s="185"/>
      <c r="AU795" s="185"/>
      <c r="AV795" s="185"/>
      <c r="AW795" s="185"/>
      <c r="AX795" s="185"/>
      <c r="AY795" s="185"/>
      <c r="AZ795" s="185"/>
      <c r="BA795" s="185"/>
      <c r="BB795" s="185"/>
      <c r="BC795" s="185"/>
      <c r="BD795" s="185"/>
      <c r="BE795" s="185"/>
      <c r="BF795" s="185"/>
      <c r="BG795" s="185"/>
      <c r="BH795" s="185"/>
      <c r="BI795" s="185"/>
      <c r="BJ795" s="185"/>
      <c r="BK795" s="185"/>
      <c r="BL795" s="185"/>
      <c r="BM795" s="185"/>
      <c r="BN795" s="185"/>
      <c r="BO795" s="185"/>
      <c r="BP795" s="185"/>
      <c r="BQ795" s="185"/>
      <c r="BR795" s="185"/>
      <c r="BS795" s="185"/>
      <c r="BT795" s="185"/>
      <c r="BU795" s="185"/>
      <c r="BV795" s="185"/>
      <c r="BW795" s="185"/>
      <c r="BX795" s="185"/>
      <c r="BY795" s="185"/>
      <c r="BZ795" s="185"/>
      <c r="CA795" s="185"/>
      <c r="CB795" s="185"/>
      <c r="CC795" s="185"/>
      <c r="CD795" s="185"/>
      <c r="CE795" s="185"/>
      <c r="CF795" s="185"/>
      <c r="CG795" s="185"/>
      <c r="CH795" s="185"/>
      <c r="CI795" s="185"/>
      <c r="CJ795" s="185"/>
      <c r="CK795" s="185"/>
      <c r="CL795" s="185"/>
    </row>
    <row r="796" spans="1:90" hidden="1" x14ac:dyDescent="0.3">
      <c r="D796" s="182" t="str">
        <f t="shared" si="946"/>
        <v>MI Vergoeding - binnenonderhoud (var)</v>
      </c>
      <c r="G796" s="191">
        <f>G794*'Resultaat per school'!$U$32</f>
        <v>15982.050000000001</v>
      </c>
      <c r="I796" s="191">
        <f>I794*'Resultaat per school'!$V$32</f>
        <v>0</v>
      </c>
      <c r="J796" s="191">
        <f>J794*'Resultaat per school'!$V$32*J800</f>
        <v>0</v>
      </c>
      <c r="K796" s="191">
        <f>K794*'Resultaat per school'!$V$32*K800</f>
        <v>0</v>
      </c>
      <c r="L796" s="191">
        <f>L794*'Resultaat per school'!$V$32*L800</f>
        <v>0</v>
      </c>
      <c r="M796" s="191">
        <f>M794*'Resultaat per school'!$V$32*M800</f>
        <v>0</v>
      </c>
      <c r="N796" s="191">
        <f>N794*'Resultaat per school'!$V$32*N800</f>
        <v>0</v>
      </c>
      <c r="O796" s="191">
        <f>O794*'Resultaat per school'!$V$32*O800</f>
        <v>0</v>
      </c>
      <c r="P796" s="191">
        <f>P794*'Resultaat per school'!$V$32*P800</f>
        <v>0</v>
      </c>
      <c r="Q796" s="191">
        <f>Q794*'Resultaat per school'!$V$32*Q800</f>
        <v>0</v>
      </c>
      <c r="R796" s="191">
        <f>R794*'Resultaat per school'!$V$32*R800</f>
        <v>0</v>
      </c>
      <c r="S796" s="221">
        <f>SUM(I796:R796)+SUM(I798:R798)</f>
        <v>0</v>
      </c>
      <c r="T796" s="180" t="str">
        <f t="shared" si="864"/>
        <v>School 39</v>
      </c>
    </row>
    <row r="797" spans="1:90" hidden="1" x14ac:dyDescent="0.3">
      <c r="D797" s="182" t="str">
        <f t="shared" si="946"/>
        <v>MI Vergoeding - buitenonderhoud (var)</v>
      </c>
      <c r="G797" s="191"/>
      <c r="I797" s="191">
        <f>I794*'Resultaat per school'!$V$37</f>
        <v>0</v>
      </c>
      <c r="J797" s="191">
        <f>J794*'Resultaat per school'!$V$37*J800</f>
        <v>0</v>
      </c>
      <c r="K797" s="191">
        <f>K794*'Resultaat per school'!$V$37*K800</f>
        <v>0</v>
      </c>
      <c r="L797" s="191">
        <f>L794*'Resultaat per school'!$V$37*L800</f>
        <v>0</v>
      </c>
      <c r="M797" s="191">
        <f>M794*'Resultaat per school'!$V$37*M800</f>
        <v>0</v>
      </c>
      <c r="N797" s="191">
        <f>N794*'Resultaat per school'!$V$37*N800</f>
        <v>0</v>
      </c>
      <c r="O797" s="191">
        <f>O794*'Resultaat per school'!$V$37*O800</f>
        <v>0</v>
      </c>
      <c r="P797" s="191">
        <f>P794*'Resultaat per school'!$V$37*P800</f>
        <v>0</v>
      </c>
      <c r="Q797" s="191">
        <f>Q794*'Resultaat per school'!$V$37*Q800</f>
        <v>0</v>
      </c>
      <c r="R797" s="191">
        <f>R794*'Resultaat per school'!$V$37*R800</f>
        <v>0</v>
      </c>
      <c r="U797" s="221">
        <f>SUM(I797:R797)</f>
        <v>0</v>
      </c>
      <c r="V797" s="180" t="s">
        <v>132</v>
      </c>
    </row>
    <row r="798" spans="1:90" hidden="1" x14ac:dyDescent="0.3">
      <c r="D798" s="182" t="str">
        <f t="shared" si="946"/>
        <v>MI Vergoeding - onderhoud vast</v>
      </c>
      <c r="G798" s="191">
        <v>1398.48</v>
      </c>
      <c r="H798" s="182">
        <v>0</v>
      </c>
      <c r="I798" s="191">
        <v>0</v>
      </c>
      <c r="J798" s="191">
        <v>0</v>
      </c>
      <c r="K798" s="191">
        <v>0</v>
      </c>
      <c r="L798" s="191">
        <v>0</v>
      </c>
      <c r="M798" s="191">
        <v>0</v>
      </c>
      <c r="N798" s="191">
        <v>0</v>
      </c>
      <c r="O798" s="191">
        <v>0</v>
      </c>
      <c r="P798" s="191">
        <v>0</v>
      </c>
      <c r="Q798" s="191">
        <v>0</v>
      </c>
      <c r="R798" s="191">
        <v>0</v>
      </c>
    </row>
    <row r="799" spans="1:90" hidden="1" x14ac:dyDescent="0.3">
      <c r="C799" s="181" t="str">
        <f>C389</f>
        <v>School 39</v>
      </c>
      <c r="D799" s="182" t="str">
        <f t="shared" si="946"/>
        <v>Totale MI - vergoeding onderhoud</v>
      </c>
      <c r="G799" s="192">
        <f>SUM(G796:G798)</f>
        <v>17380.530000000002</v>
      </c>
      <c r="I799" s="192">
        <f t="shared" ref="I799:R799" si="955">SUM(I796:I798)</f>
        <v>0</v>
      </c>
      <c r="J799" s="192">
        <f t="shared" si="955"/>
        <v>0</v>
      </c>
      <c r="K799" s="192">
        <f t="shared" si="955"/>
        <v>0</v>
      </c>
      <c r="L799" s="192">
        <f t="shared" si="955"/>
        <v>0</v>
      </c>
      <c r="M799" s="192">
        <f t="shared" si="955"/>
        <v>0</v>
      </c>
      <c r="N799" s="192">
        <f t="shared" si="955"/>
        <v>0</v>
      </c>
      <c r="O799" s="192">
        <f t="shared" si="955"/>
        <v>0</v>
      </c>
      <c r="P799" s="192">
        <f t="shared" si="955"/>
        <v>0</v>
      </c>
      <c r="Q799" s="192">
        <f t="shared" si="955"/>
        <v>0</v>
      </c>
      <c r="R799" s="192">
        <f t="shared" si="955"/>
        <v>0</v>
      </c>
    </row>
    <row r="800" spans="1:90" hidden="1" x14ac:dyDescent="0.3">
      <c r="D800" s="182" t="str">
        <f t="shared" si="946"/>
        <v>Uitgangspunt index (vanaf 2015): 2%</v>
      </c>
      <c r="J800" s="183">
        <f>1+2%</f>
        <v>1.02</v>
      </c>
      <c r="K800" s="193">
        <f>J800*(1+2%)</f>
        <v>1.0404</v>
      </c>
      <c r="L800" s="193">
        <f t="shared" ref="L800" si="956">K800*(1+2%)</f>
        <v>1.0612079999999999</v>
      </c>
      <c r="M800" s="193">
        <f t="shared" ref="M800" si="957">L800*(1+2%)</f>
        <v>1.08243216</v>
      </c>
      <c r="N800" s="193">
        <f t="shared" ref="N800" si="958">M800*(1+2%)</f>
        <v>1.1040808032</v>
      </c>
      <c r="O800" s="193">
        <f t="shared" ref="O800" si="959">N800*(1+2%)</f>
        <v>1.1261624192640001</v>
      </c>
      <c r="P800" s="193">
        <f t="shared" ref="P800" si="960">O800*(1+2%)</f>
        <v>1.14868566764928</v>
      </c>
      <c r="Q800" s="193">
        <f t="shared" ref="Q800" si="961">P800*(1+2%)</f>
        <v>1.1716593810022657</v>
      </c>
      <c r="R800" s="193">
        <f t="shared" ref="R800" si="962">Q800*(1+2%)</f>
        <v>1.1950925686223111</v>
      </c>
    </row>
    <row r="801" spans="1:90" hidden="1" x14ac:dyDescent="0.3"/>
    <row r="802" spans="1:90" s="177" customFormat="1" hidden="1" x14ac:dyDescent="0.3">
      <c r="A802" s="185"/>
      <c r="B802" s="185"/>
      <c r="C802" s="181"/>
      <c r="D802" s="181"/>
      <c r="E802" s="181"/>
      <c r="F802" s="181"/>
      <c r="G802" s="186">
        <f>G792</f>
        <v>41548</v>
      </c>
      <c r="H802" s="181"/>
      <c r="I802" s="186">
        <f t="shared" ref="I802:R802" si="963">I792</f>
        <v>2015</v>
      </c>
      <c r="J802" s="186">
        <f t="shared" si="963"/>
        <v>2016</v>
      </c>
      <c r="K802" s="186">
        <f t="shared" si="963"/>
        <v>2017</v>
      </c>
      <c r="L802" s="186">
        <f t="shared" si="963"/>
        <v>2018</v>
      </c>
      <c r="M802" s="186">
        <f t="shared" si="963"/>
        <v>2019</v>
      </c>
      <c r="N802" s="186">
        <f t="shared" si="963"/>
        <v>2020</v>
      </c>
      <c r="O802" s="186">
        <f t="shared" si="963"/>
        <v>2021</v>
      </c>
      <c r="P802" s="186">
        <f t="shared" si="963"/>
        <v>2022</v>
      </c>
      <c r="Q802" s="186">
        <f t="shared" si="963"/>
        <v>2023</v>
      </c>
      <c r="R802" s="186">
        <f t="shared" si="963"/>
        <v>2024</v>
      </c>
      <c r="S802" s="189"/>
      <c r="T802" s="180"/>
      <c r="U802" s="185"/>
      <c r="V802" s="185"/>
      <c r="X802" s="185"/>
      <c r="Y802" s="185"/>
      <c r="Z802" s="185"/>
      <c r="AA802" s="185"/>
      <c r="AB802" s="185"/>
      <c r="AC802" s="185"/>
      <c r="AD802" s="185"/>
      <c r="AE802" s="185"/>
      <c r="AF802" s="185"/>
      <c r="AG802" s="185"/>
      <c r="AH802" s="185"/>
      <c r="AI802" s="185"/>
      <c r="AJ802" s="185"/>
      <c r="AK802" s="185"/>
      <c r="AL802" s="185"/>
      <c r="AM802" s="185"/>
      <c r="AN802" s="185"/>
      <c r="AO802" s="185"/>
      <c r="AP802" s="185"/>
      <c r="AQ802" s="185"/>
      <c r="AR802" s="185"/>
      <c r="AS802" s="185"/>
      <c r="AT802" s="185"/>
      <c r="AU802" s="185"/>
      <c r="AV802" s="185"/>
      <c r="AW802" s="185"/>
      <c r="AX802" s="185"/>
      <c r="AY802" s="185"/>
      <c r="AZ802" s="185"/>
      <c r="BA802" s="185"/>
      <c r="BB802" s="185"/>
      <c r="BC802" s="185"/>
      <c r="BD802" s="185"/>
      <c r="BE802" s="185"/>
      <c r="BF802" s="185"/>
      <c r="BG802" s="185"/>
      <c r="BH802" s="185"/>
      <c r="BI802" s="185"/>
      <c r="BJ802" s="185"/>
      <c r="BK802" s="185"/>
      <c r="BL802" s="185"/>
      <c r="BM802" s="185"/>
      <c r="BN802" s="185"/>
      <c r="BO802" s="185"/>
      <c r="BP802" s="185"/>
      <c r="BQ802" s="185"/>
      <c r="BR802" s="185"/>
      <c r="BS802" s="185"/>
      <c r="BT802" s="185"/>
      <c r="BU802" s="185"/>
      <c r="BV802" s="185"/>
      <c r="BW802" s="185"/>
      <c r="BX802" s="185"/>
      <c r="BY802" s="185"/>
      <c r="BZ802" s="185"/>
      <c r="CA802" s="185"/>
      <c r="CB802" s="185"/>
      <c r="CC802" s="185"/>
      <c r="CD802" s="185"/>
      <c r="CE802" s="185"/>
      <c r="CF802" s="185"/>
      <c r="CG802" s="185"/>
      <c r="CH802" s="185"/>
      <c r="CI802" s="185"/>
      <c r="CJ802" s="185"/>
      <c r="CK802" s="185"/>
      <c r="CL802" s="185"/>
    </row>
    <row r="803" spans="1:90" hidden="1" x14ac:dyDescent="0.3">
      <c r="D803" s="182" t="str">
        <f>D793</f>
        <v>Genormeerd aantal groepen</v>
      </c>
      <c r="G803" s="183">
        <v>8</v>
      </c>
      <c r="I803" s="183">
        <v>0</v>
      </c>
      <c r="J803" s="183">
        <v>0</v>
      </c>
      <c r="K803" s="183">
        <v>0</v>
      </c>
      <c r="L803" s="183">
        <v>0</v>
      </c>
      <c r="M803" s="183">
        <v>0</v>
      </c>
      <c r="N803" s="183">
        <v>0</v>
      </c>
      <c r="O803" s="183">
        <v>0</v>
      </c>
      <c r="P803" s="183">
        <v>0</v>
      </c>
      <c r="Q803" s="183">
        <v>0</v>
      </c>
      <c r="R803" s="183">
        <v>0</v>
      </c>
    </row>
    <row r="804" spans="1:90" hidden="1" x14ac:dyDescent="0.3">
      <c r="D804" s="182" t="str">
        <f t="shared" ref="D804:D810" si="964">D794</f>
        <v>Genormeerde ruimtebehoefte (m² bvo)</v>
      </c>
      <c r="G804" s="183">
        <f>LOOKUP(G803,'Resultaat per school'!$F$197:$F$246,'Resultaat per school'!$E$197:$E$246)</f>
        <v>1085</v>
      </c>
      <c r="I804" s="183">
        <f>LOOKUP(I803,'Resultaat per school'!$F$197:$F$246,'Resultaat per school'!$E$197:$E$246)</f>
        <v>0</v>
      </c>
      <c r="J804" s="183">
        <f>LOOKUP(J803,'Resultaat per school'!$F$197:$F$246,'Resultaat per school'!$E$197:$E$246)</f>
        <v>0</v>
      </c>
      <c r="K804" s="183">
        <f>LOOKUP(K803,'Resultaat per school'!$F$197:$F$246,'Resultaat per school'!$E$197:$E$246)</f>
        <v>0</v>
      </c>
      <c r="L804" s="183">
        <f>LOOKUP(L803,'Resultaat per school'!$F$197:$F$246,'Resultaat per school'!$E$197:$E$246)</f>
        <v>0</v>
      </c>
      <c r="M804" s="183">
        <f>LOOKUP(M803,'Resultaat per school'!$F$197:$F$246,'Resultaat per school'!$E$197:$E$246)</f>
        <v>0</v>
      </c>
      <c r="N804" s="183">
        <f>LOOKUP(N803,'Resultaat per school'!$F$197:$F$246,'Resultaat per school'!$E$197:$E$246)</f>
        <v>0</v>
      </c>
      <c r="O804" s="183">
        <f>LOOKUP(O803,'Resultaat per school'!$F$197:$F$246,'Resultaat per school'!$E$197:$E$246)</f>
        <v>0</v>
      </c>
      <c r="P804" s="183">
        <f>LOOKUP(P803,'Resultaat per school'!$F$197:$F$246,'Resultaat per school'!$E$197:$E$246)</f>
        <v>0</v>
      </c>
      <c r="Q804" s="183">
        <f>LOOKUP(Q803,'Resultaat per school'!$F$197:$F$246,'Resultaat per school'!$E$197:$E$246)</f>
        <v>0</v>
      </c>
      <c r="R804" s="183">
        <f>LOOKUP(R803,'Resultaat per school'!$F$197:$F$246,'Resultaat per school'!$E$197:$E$246)</f>
        <v>0</v>
      </c>
    </row>
    <row r="805" spans="1:90" s="177" customFormat="1" hidden="1" x14ac:dyDescent="0.3">
      <c r="A805" s="185"/>
      <c r="B805" s="185"/>
      <c r="C805" s="181"/>
      <c r="D805" s="181"/>
      <c r="E805" s="181"/>
      <c r="F805" s="181"/>
      <c r="G805" s="190">
        <v>2013</v>
      </c>
      <c r="H805" s="181"/>
      <c r="I805" s="190">
        <v>2015</v>
      </c>
      <c r="J805" s="190">
        <f>I805+1</f>
        <v>2016</v>
      </c>
      <c r="K805" s="190">
        <f t="shared" ref="K805" si="965">J805+1</f>
        <v>2017</v>
      </c>
      <c r="L805" s="190">
        <f t="shared" ref="L805" si="966">K805+1</f>
        <v>2018</v>
      </c>
      <c r="M805" s="190">
        <f t="shared" ref="M805" si="967">L805+1</f>
        <v>2019</v>
      </c>
      <c r="N805" s="190">
        <f t="shared" ref="N805" si="968">M805+1</f>
        <v>2020</v>
      </c>
      <c r="O805" s="190">
        <f t="shared" ref="O805" si="969">N805+1</f>
        <v>2021</v>
      </c>
      <c r="P805" s="190">
        <f t="shared" ref="P805" si="970">O805+1</f>
        <v>2022</v>
      </c>
      <c r="Q805" s="190">
        <f t="shared" ref="Q805" si="971">P805+1</f>
        <v>2023</v>
      </c>
      <c r="R805" s="190">
        <f t="shared" ref="R805" si="972">Q805+1</f>
        <v>2024</v>
      </c>
      <c r="S805" s="189" t="s">
        <v>143</v>
      </c>
      <c r="T805" s="180"/>
      <c r="U805" s="185"/>
      <c r="V805" s="185"/>
      <c r="X805" s="185"/>
      <c r="Y805" s="185"/>
      <c r="Z805" s="185"/>
      <c r="AA805" s="185"/>
      <c r="AB805" s="185"/>
      <c r="AC805" s="185"/>
      <c r="AD805" s="185"/>
      <c r="AE805" s="185"/>
      <c r="AF805" s="185"/>
      <c r="AG805" s="185"/>
      <c r="AH805" s="185"/>
      <c r="AI805" s="185"/>
      <c r="AJ805" s="185"/>
      <c r="AK805" s="185"/>
      <c r="AL805" s="185"/>
      <c r="AM805" s="185"/>
      <c r="AN805" s="185"/>
      <c r="AO805" s="185"/>
      <c r="AP805" s="185"/>
      <c r="AQ805" s="185"/>
      <c r="AR805" s="185"/>
      <c r="AS805" s="185"/>
      <c r="AT805" s="185"/>
      <c r="AU805" s="185"/>
      <c r="AV805" s="185"/>
      <c r="AW805" s="185"/>
      <c r="AX805" s="185"/>
      <c r="AY805" s="185"/>
      <c r="AZ805" s="185"/>
      <c r="BA805" s="185"/>
      <c r="BB805" s="185"/>
      <c r="BC805" s="185"/>
      <c r="BD805" s="185"/>
      <c r="BE805" s="185"/>
      <c r="BF805" s="185"/>
      <c r="BG805" s="185"/>
      <c r="BH805" s="185"/>
      <c r="BI805" s="185"/>
      <c r="BJ805" s="185"/>
      <c r="BK805" s="185"/>
      <c r="BL805" s="185"/>
      <c r="BM805" s="185"/>
      <c r="BN805" s="185"/>
      <c r="BO805" s="185"/>
      <c r="BP805" s="185"/>
      <c r="BQ805" s="185"/>
      <c r="BR805" s="185"/>
      <c r="BS805" s="185"/>
      <c r="BT805" s="185"/>
      <c r="BU805" s="185"/>
      <c r="BV805" s="185"/>
      <c r="BW805" s="185"/>
      <c r="BX805" s="185"/>
      <c r="BY805" s="185"/>
      <c r="BZ805" s="185"/>
      <c r="CA805" s="185"/>
      <c r="CB805" s="185"/>
      <c r="CC805" s="185"/>
      <c r="CD805" s="185"/>
      <c r="CE805" s="185"/>
      <c r="CF805" s="185"/>
      <c r="CG805" s="185"/>
      <c r="CH805" s="185"/>
      <c r="CI805" s="185"/>
      <c r="CJ805" s="185"/>
      <c r="CK805" s="185"/>
      <c r="CL805" s="185"/>
    </row>
    <row r="806" spans="1:90" hidden="1" x14ac:dyDescent="0.3">
      <c r="D806" s="182" t="str">
        <f t="shared" si="964"/>
        <v>MI Vergoeding - binnenonderhoud (var)</v>
      </c>
      <c r="G806" s="191">
        <f>G804*'Resultaat per school'!$U$32</f>
        <v>15982.050000000001</v>
      </c>
      <c r="I806" s="191">
        <f>I804*'Resultaat per school'!$V$32</f>
        <v>0</v>
      </c>
      <c r="J806" s="191">
        <f>J804*'Resultaat per school'!$V$32*J810</f>
        <v>0</v>
      </c>
      <c r="K806" s="191">
        <f>K804*'Resultaat per school'!$V$32*K810</f>
        <v>0</v>
      </c>
      <c r="L806" s="191">
        <f>L804*'Resultaat per school'!$V$32*L810</f>
        <v>0</v>
      </c>
      <c r="M806" s="191">
        <f>M804*'Resultaat per school'!$V$32*M810</f>
        <v>0</v>
      </c>
      <c r="N806" s="191">
        <f>N804*'Resultaat per school'!$V$32*N810</f>
        <v>0</v>
      </c>
      <c r="O806" s="191">
        <f>O804*'Resultaat per school'!$V$32*O810</f>
        <v>0</v>
      </c>
      <c r="P806" s="191">
        <f>P804*'Resultaat per school'!$V$32*P810</f>
        <v>0</v>
      </c>
      <c r="Q806" s="191">
        <f>Q804*'Resultaat per school'!$V$32*Q810</f>
        <v>0</v>
      </c>
      <c r="R806" s="191">
        <f>R804*'Resultaat per school'!$V$32*R810</f>
        <v>0</v>
      </c>
      <c r="S806" s="221">
        <f>SUM(I806:R806)+SUM(I808:R808)</f>
        <v>0</v>
      </c>
      <c r="T806" s="180" t="str">
        <f t="shared" ref="T806" si="973">C809</f>
        <v>School 40</v>
      </c>
    </row>
    <row r="807" spans="1:90" hidden="1" x14ac:dyDescent="0.3">
      <c r="D807" s="182" t="str">
        <f t="shared" si="964"/>
        <v>MI Vergoeding - buitenonderhoud (var)</v>
      </c>
      <c r="G807" s="191"/>
      <c r="I807" s="191">
        <f>I804*'Resultaat per school'!$V$37</f>
        <v>0</v>
      </c>
      <c r="J807" s="191">
        <f>J804*'Resultaat per school'!$V$37*J810</f>
        <v>0</v>
      </c>
      <c r="K807" s="191">
        <f>K804*'Resultaat per school'!$V$37*K810</f>
        <v>0</v>
      </c>
      <c r="L807" s="191">
        <f>L804*'Resultaat per school'!$V$37*L810</f>
        <v>0</v>
      </c>
      <c r="M807" s="191">
        <f>M804*'Resultaat per school'!$V$37*M810</f>
        <v>0</v>
      </c>
      <c r="N807" s="191">
        <f>N804*'Resultaat per school'!$V$37*N810</f>
        <v>0</v>
      </c>
      <c r="O807" s="191">
        <f>O804*'Resultaat per school'!$V$37*O810</f>
        <v>0</v>
      </c>
      <c r="P807" s="191">
        <f>P804*'Resultaat per school'!$V$37*P810</f>
        <v>0</v>
      </c>
      <c r="Q807" s="191">
        <f>Q804*'Resultaat per school'!$V$37*Q810</f>
        <v>0</v>
      </c>
      <c r="R807" s="191">
        <f>R804*'Resultaat per school'!$V$37*R810</f>
        <v>0</v>
      </c>
      <c r="U807" s="221">
        <f>SUM(I807:R807)</f>
        <v>0</v>
      </c>
      <c r="V807" s="180" t="s">
        <v>133</v>
      </c>
    </row>
    <row r="808" spans="1:90" hidden="1" x14ac:dyDescent="0.3">
      <c r="D808" s="182" t="str">
        <f t="shared" si="964"/>
        <v>MI Vergoeding - onderhoud vast</v>
      </c>
      <c r="G808" s="191">
        <v>1398.48</v>
      </c>
      <c r="H808" s="182">
        <v>0</v>
      </c>
      <c r="I808" s="191">
        <v>0</v>
      </c>
      <c r="J808" s="191">
        <v>0</v>
      </c>
      <c r="K808" s="191">
        <v>0</v>
      </c>
      <c r="L808" s="191">
        <v>0</v>
      </c>
      <c r="M808" s="191">
        <v>0</v>
      </c>
      <c r="N808" s="191">
        <v>0</v>
      </c>
      <c r="O808" s="191">
        <v>0</v>
      </c>
      <c r="P808" s="191">
        <v>0</v>
      </c>
      <c r="Q808" s="191">
        <v>0</v>
      </c>
      <c r="R808" s="191">
        <v>0</v>
      </c>
      <c r="U808" s="221"/>
    </row>
    <row r="809" spans="1:90" hidden="1" x14ac:dyDescent="0.3">
      <c r="C809" s="181" t="str">
        <f>C399</f>
        <v>School 40</v>
      </c>
      <c r="D809" s="182" t="str">
        <f t="shared" si="964"/>
        <v>Totale MI - vergoeding onderhoud</v>
      </c>
      <c r="G809" s="192">
        <f>SUM(G806:G808)</f>
        <v>17380.530000000002</v>
      </c>
      <c r="I809" s="192">
        <f t="shared" ref="I809:R809" si="974">SUM(I806:I808)</f>
        <v>0</v>
      </c>
      <c r="J809" s="192">
        <f t="shared" si="974"/>
        <v>0</v>
      </c>
      <c r="K809" s="192">
        <f t="shared" si="974"/>
        <v>0</v>
      </c>
      <c r="L809" s="192">
        <f t="shared" si="974"/>
        <v>0</v>
      </c>
      <c r="M809" s="192">
        <f t="shared" si="974"/>
        <v>0</v>
      </c>
      <c r="N809" s="192">
        <f t="shared" si="974"/>
        <v>0</v>
      </c>
      <c r="O809" s="192">
        <f t="shared" si="974"/>
        <v>0</v>
      </c>
      <c r="P809" s="192">
        <f t="shared" si="974"/>
        <v>0</v>
      </c>
      <c r="Q809" s="192">
        <f t="shared" si="974"/>
        <v>0</v>
      </c>
      <c r="R809" s="192">
        <f t="shared" si="974"/>
        <v>0</v>
      </c>
      <c r="S809" s="221"/>
    </row>
    <row r="810" spans="1:90" hidden="1" x14ac:dyDescent="0.3">
      <c r="D810" s="182" t="str">
        <f t="shared" si="964"/>
        <v>Uitgangspunt index (vanaf 2015): 2%</v>
      </c>
      <c r="J810" s="183">
        <f>1+2%</f>
        <v>1.02</v>
      </c>
      <c r="K810" s="193">
        <f>J810*(1+2%)</f>
        <v>1.0404</v>
      </c>
      <c r="L810" s="193">
        <f t="shared" ref="L810" si="975">K810*(1+2%)</f>
        <v>1.0612079999999999</v>
      </c>
      <c r="M810" s="193">
        <f t="shared" ref="M810" si="976">L810*(1+2%)</f>
        <v>1.08243216</v>
      </c>
      <c r="N810" s="193">
        <f t="shared" ref="N810" si="977">M810*(1+2%)</f>
        <v>1.1040808032</v>
      </c>
      <c r="O810" s="193">
        <f t="shared" ref="O810" si="978">N810*(1+2%)</f>
        <v>1.1261624192640001</v>
      </c>
      <c r="P810" s="193">
        <f t="shared" ref="P810" si="979">O810*(1+2%)</f>
        <v>1.14868566764928</v>
      </c>
      <c r="Q810" s="193">
        <f t="shared" ref="Q810" si="980">P810*(1+2%)</f>
        <v>1.1716593810022657</v>
      </c>
      <c r="R810" s="193">
        <f t="shared" ref="R810" si="981">Q810*(1+2%)</f>
        <v>1.1950925686223111</v>
      </c>
      <c r="S810" s="221"/>
    </row>
    <row r="811" spans="1:90" hidden="1" x14ac:dyDescent="0.3"/>
    <row r="812" spans="1:90" hidden="1" x14ac:dyDescent="0.3">
      <c r="S812" s="221"/>
    </row>
    <row r="813" spans="1:90" hidden="1" x14ac:dyDescent="0.3">
      <c r="S813" s="221"/>
    </row>
    <row r="814" spans="1:90" hidden="1" x14ac:dyDescent="0.3">
      <c r="S814" s="221"/>
    </row>
    <row r="815" spans="1:90" hidden="1" x14ac:dyDescent="0.3">
      <c r="S815" s="221" t="str">
        <f>S805</f>
        <v>2015-2024</v>
      </c>
    </row>
    <row r="816" spans="1:90" hidden="1" x14ac:dyDescent="0.3">
      <c r="C816" s="181" t="s">
        <v>33</v>
      </c>
      <c r="D816" s="182" t="str">
        <f>D806</f>
        <v>MI Vergoeding - binnenonderhoud (var)</v>
      </c>
      <c r="G816" s="222">
        <f>G806+G796+G786+G776+G766+G756+G746+G736+G726+G716+G706+G696+G686+G676+G666+G656+G646+G636+G626+G616+G606+G596+G586+G576+G566+G556+G546+G536+G526+G516+G506+G496+G486+G476+G466+G456+G446+G436+G426+G416</f>
        <v>530500.94999999972</v>
      </c>
      <c r="I816" s="222">
        <f>I806+I796+I786+I776+I766+I756+I746+I736+I726+I716+I706+I696+I686+I676+I666+I656+I646+I636+I626+I616+I606+I596+I586+I576+I566+I556+I546+I536+I526+I516+I506+I496+I486+I476+I466+I456+I446+I436+I426+I416</f>
        <v>19456.857</v>
      </c>
      <c r="J816" s="222">
        <f t="shared" ref="J816:R816" si="982">J806+J796+J786+J776+J766+J756+J746+J736+J726+J716+J706+J696+J686+J676+J666+J656+J646+J636+J626+J616+J606+J596+J586+J576+J566+J556+J546+J536+J526+J516+J506+J496+J486+J476+J466+J456+J446+J436+J426+J416</f>
        <v>19845.994139999999</v>
      </c>
      <c r="K816" s="222">
        <f t="shared" si="982"/>
        <v>20242.9140228</v>
      </c>
      <c r="L816" s="222">
        <f t="shared" si="982"/>
        <v>18973.628602992001</v>
      </c>
      <c r="M816" s="222">
        <f t="shared" si="982"/>
        <v>19353.101175051841</v>
      </c>
      <c r="N816" s="222">
        <f t="shared" si="982"/>
        <v>19740.16319855288</v>
      </c>
      <c r="O816" s="222">
        <f t="shared" si="982"/>
        <v>20134.966462523938</v>
      </c>
      <c r="P816" s="222">
        <f t="shared" si="982"/>
        <v>20537.665791774416</v>
      </c>
      <c r="Q816" s="222">
        <f t="shared" si="982"/>
        <v>20948.419107609905</v>
      </c>
      <c r="R816" s="222">
        <f t="shared" si="982"/>
        <v>21367.387489762103</v>
      </c>
      <c r="S816" s="221">
        <f>SUM(I816:R816)+SUM(I818:R818)</f>
        <v>214585.89699106704</v>
      </c>
      <c r="T816" s="180" t="str">
        <f>C816</f>
        <v>Totaal</v>
      </c>
    </row>
    <row r="817" spans="3:22" hidden="1" x14ac:dyDescent="0.3">
      <c r="D817" s="182" t="str">
        <f>D807</f>
        <v>MI Vergoeding - buitenonderhoud (var)</v>
      </c>
      <c r="G817" s="222">
        <f>G807+G797+G787+G777+G767+G757+G747+G737+G727+G717+G707+G697+G687+G677+G667+G657+G647+G637+G627+G617+G607+G597+G587+G577+G567+G557+G547+G537+G527+G517+G507+G497+G487+G477+G467+G457+G447+G437+G427+G417</f>
        <v>0</v>
      </c>
      <c r="I817" s="222">
        <f>I807+I797+I787+I777+I767+I757+I747+I737+I727+I717+I707+I697+I687+I677+I667+I657+I647+I637+I627+I617+I607+I597+I587+I577+I567+I557+I547+I537+I527+I517+I507+I497+I487+I477+I467+I457+I447+I437+I427+I417</f>
        <v>16511.25</v>
      </c>
      <c r="J817" s="222">
        <f t="shared" ref="J817:R817" si="983">J807+J797+J787+J777+J767+J757+J747+J737+J727+J717+J707+J697+J687+J677+J667+J657+J647+J637+J627+J617+J607+J597+J587+J577+J567+J557+J547+J537+J527+J517+J507+J497+J487+J477+J467+J457+J447+J437+J427+J417</f>
        <v>16841.474999999999</v>
      </c>
      <c r="K817" s="222">
        <f t="shared" si="983"/>
        <v>17178.304499999998</v>
      </c>
      <c r="L817" s="222">
        <f t="shared" si="983"/>
        <v>16101.178379999999</v>
      </c>
      <c r="M817" s="222">
        <f t="shared" si="983"/>
        <v>16423.201947599999</v>
      </c>
      <c r="N817" s="222">
        <f t="shared" si="983"/>
        <v>16751.665986552001</v>
      </c>
      <c r="O817" s="222">
        <f t="shared" si="983"/>
        <v>17086.699306283041</v>
      </c>
      <c r="P817" s="222">
        <f t="shared" si="983"/>
        <v>17428.433292408703</v>
      </c>
      <c r="Q817" s="222">
        <f t="shared" si="983"/>
        <v>17777.001958256878</v>
      </c>
      <c r="R817" s="222">
        <f t="shared" si="983"/>
        <v>18132.541997422013</v>
      </c>
      <c r="U817" s="221">
        <f>SUM(I817:R817)</f>
        <v>170231.75236852263</v>
      </c>
      <c r="V817" s="180" t="s">
        <v>33</v>
      </c>
    </row>
    <row r="818" spans="3:22" hidden="1" x14ac:dyDescent="0.3">
      <c r="D818" s="182" t="str">
        <f>D808</f>
        <v>MI Vergoeding - onderhoud vast</v>
      </c>
      <c r="G818" s="222">
        <f>G808+G798+G788+G778+G768+G758+G748+G738+G728+G718+G708+G698+G688+G678+G668+G658+G648+G638+G628+G618+G608+G598+G588+G578+G568+G558+G548+G538+G528+G518+G508+G498+G488+G478+G468+G458+G448+G438+G428+G418</f>
        <v>46149.840000000026</v>
      </c>
      <c r="I818" s="222">
        <f t="shared" ref="I818:R818" si="984">I808+I798+I788+I778+I768+I758+I748+I738+I728+I718+I708+I698+I688+I678+I668+I658+I648+I638+I628+I618+I608+I598+I588+I578+I568+I558+I548+I538+I528+I518+I508+I498+I488+I478+I468+I458+I448+I438+I428+I418</f>
        <v>1398.48</v>
      </c>
      <c r="J818" s="222">
        <f t="shared" si="984"/>
        <v>1398.48</v>
      </c>
      <c r="K818" s="222">
        <f t="shared" si="984"/>
        <v>1398.48</v>
      </c>
      <c r="L818" s="222">
        <f t="shared" si="984"/>
        <v>1398.48</v>
      </c>
      <c r="M818" s="222">
        <f t="shared" si="984"/>
        <v>1398.48</v>
      </c>
      <c r="N818" s="222">
        <f t="shared" si="984"/>
        <v>1398.48</v>
      </c>
      <c r="O818" s="222">
        <f t="shared" si="984"/>
        <v>1398.48</v>
      </c>
      <c r="P818" s="222">
        <f t="shared" si="984"/>
        <v>1398.48</v>
      </c>
      <c r="Q818" s="222">
        <f t="shared" si="984"/>
        <v>1398.48</v>
      </c>
      <c r="R818" s="222">
        <f t="shared" si="984"/>
        <v>1398.48</v>
      </c>
      <c r="S818" s="221"/>
    </row>
    <row r="819" spans="3:22" hidden="1" x14ac:dyDescent="0.3">
      <c r="I819" s="222">
        <f>SUM(I816:I818)</f>
        <v>37366.587000000007</v>
      </c>
      <c r="J819" s="222">
        <f t="shared" ref="J819:R819" si="985">SUM(J816:J818)</f>
        <v>38085.949140000004</v>
      </c>
      <c r="K819" s="222">
        <f t="shared" si="985"/>
        <v>38819.698522800005</v>
      </c>
      <c r="L819" s="222">
        <f t="shared" si="985"/>
        <v>36473.286982992002</v>
      </c>
      <c r="M819" s="222">
        <f t="shared" si="985"/>
        <v>37174.783122651839</v>
      </c>
      <c r="N819" s="222">
        <f t="shared" si="985"/>
        <v>37890.309185104888</v>
      </c>
      <c r="O819" s="222">
        <f t="shared" si="985"/>
        <v>38620.145768806986</v>
      </c>
      <c r="P819" s="222">
        <f t="shared" si="985"/>
        <v>39364.579084183126</v>
      </c>
      <c r="Q819" s="222">
        <f t="shared" si="985"/>
        <v>40123.90106586679</v>
      </c>
      <c r="R819" s="222">
        <f t="shared" si="985"/>
        <v>40898.409487184115</v>
      </c>
    </row>
    <row r="820" spans="3:22" hidden="1" x14ac:dyDescent="0.3"/>
    <row r="821" spans="3:22" ht="17.25" hidden="1" thickBot="1" x14ac:dyDescent="0.35">
      <c r="D821" s="183">
        <f>I805</f>
        <v>2015</v>
      </c>
      <c r="E821" s="183">
        <f>J805</f>
        <v>2016</v>
      </c>
      <c r="F821" s="183">
        <f>K805</f>
        <v>2017</v>
      </c>
      <c r="G821" s="183">
        <f>L805</f>
        <v>2018</v>
      </c>
      <c r="H821" s="183"/>
      <c r="I821" s="183">
        <f t="shared" ref="I821:N821" si="986">M805</f>
        <v>2019</v>
      </c>
      <c r="J821" s="183">
        <f t="shared" si="986"/>
        <v>2020</v>
      </c>
      <c r="K821" s="183">
        <f t="shared" si="986"/>
        <v>2021</v>
      </c>
      <c r="L821" s="183">
        <f t="shared" si="986"/>
        <v>2022</v>
      </c>
      <c r="M821" s="183">
        <f t="shared" si="986"/>
        <v>2023</v>
      </c>
      <c r="N821" s="183">
        <f t="shared" si="986"/>
        <v>2024</v>
      </c>
    </row>
    <row r="822" spans="3:22" hidden="1" x14ac:dyDescent="0.3">
      <c r="C822" s="181" t="str">
        <f>C419</f>
        <v>De Groene Vlinder</v>
      </c>
      <c r="D822" s="226">
        <f>I419</f>
        <v>37366.587000000007</v>
      </c>
      <c r="E822" s="222">
        <f>J419</f>
        <v>38085.949140000004</v>
      </c>
      <c r="F822" s="222">
        <f>K419</f>
        <v>38819.698522800005</v>
      </c>
      <c r="G822" s="222">
        <f>L419</f>
        <v>36473.286982992002</v>
      </c>
      <c r="H822" s="222"/>
      <c r="I822" s="222">
        <f t="shared" ref="I822:N822" si="987">M419</f>
        <v>37174.783122651839</v>
      </c>
      <c r="J822" s="222">
        <f t="shared" si="987"/>
        <v>37890.309185104888</v>
      </c>
      <c r="K822" s="222">
        <f t="shared" si="987"/>
        <v>38620.145768806986</v>
      </c>
      <c r="L822" s="222">
        <f t="shared" si="987"/>
        <v>39364.579084183126</v>
      </c>
      <c r="M822" s="222">
        <f t="shared" si="987"/>
        <v>40123.90106586679</v>
      </c>
      <c r="N822" s="222">
        <f t="shared" si="987"/>
        <v>40898.409487184115</v>
      </c>
    </row>
    <row r="823" spans="3:22" hidden="1" x14ac:dyDescent="0.3">
      <c r="C823" s="181" t="str">
        <f>C429</f>
        <v>School 2</v>
      </c>
      <c r="D823" s="227">
        <f>I429</f>
        <v>0</v>
      </c>
      <c r="E823" s="222">
        <f>J429</f>
        <v>0</v>
      </c>
      <c r="F823" s="222">
        <f>K429</f>
        <v>0</v>
      </c>
      <c r="G823" s="222">
        <f>L429</f>
        <v>0</v>
      </c>
      <c r="H823" s="222"/>
      <c r="I823" s="222">
        <f t="shared" ref="I823:N823" si="988">M429</f>
        <v>0</v>
      </c>
      <c r="J823" s="222">
        <f t="shared" si="988"/>
        <v>0</v>
      </c>
      <c r="K823" s="222">
        <f t="shared" si="988"/>
        <v>0</v>
      </c>
      <c r="L823" s="222">
        <f t="shared" si="988"/>
        <v>0</v>
      </c>
      <c r="M823" s="222">
        <f t="shared" si="988"/>
        <v>0</v>
      </c>
      <c r="N823" s="222">
        <f t="shared" si="988"/>
        <v>0</v>
      </c>
    </row>
    <row r="824" spans="3:22" hidden="1" x14ac:dyDescent="0.3">
      <c r="C824" s="181" t="str">
        <f>C439</f>
        <v>School 3</v>
      </c>
      <c r="D824" s="227">
        <f>I439</f>
        <v>0</v>
      </c>
      <c r="E824" s="222">
        <f>J439</f>
        <v>0</v>
      </c>
      <c r="F824" s="222">
        <f>K439</f>
        <v>0</v>
      </c>
      <c r="G824" s="222">
        <f>L439</f>
        <v>0</v>
      </c>
      <c r="H824" s="222"/>
      <c r="I824" s="222">
        <f t="shared" ref="I824:N824" si="989">M439</f>
        <v>0</v>
      </c>
      <c r="J824" s="222">
        <f t="shared" si="989"/>
        <v>0</v>
      </c>
      <c r="K824" s="222">
        <f t="shared" si="989"/>
        <v>0</v>
      </c>
      <c r="L824" s="222">
        <f t="shared" si="989"/>
        <v>0</v>
      </c>
      <c r="M824" s="222">
        <f t="shared" si="989"/>
        <v>0</v>
      </c>
      <c r="N824" s="222">
        <f t="shared" si="989"/>
        <v>0</v>
      </c>
    </row>
    <row r="825" spans="3:22" hidden="1" x14ac:dyDescent="0.3">
      <c r="C825" s="181" t="str">
        <f>C449</f>
        <v>School 4</v>
      </c>
      <c r="D825" s="227">
        <f>I449</f>
        <v>0</v>
      </c>
      <c r="E825" s="222">
        <f>J449</f>
        <v>0</v>
      </c>
      <c r="F825" s="222">
        <f>K449</f>
        <v>0</v>
      </c>
      <c r="G825" s="222">
        <f>L449</f>
        <v>0</v>
      </c>
      <c r="H825" s="222"/>
      <c r="I825" s="222">
        <f t="shared" ref="I825:N825" si="990">M449</f>
        <v>0</v>
      </c>
      <c r="J825" s="222">
        <f t="shared" si="990"/>
        <v>0</v>
      </c>
      <c r="K825" s="222">
        <f t="shared" si="990"/>
        <v>0</v>
      </c>
      <c r="L825" s="222">
        <f t="shared" si="990"/>
        <v>0</v>
      </c>
      <c r="M825" s="222">
        <f t="shared" si="990"/>
        <v>0</v>
      </c>
      <c r="N825" s="222">
        <f t="shared" si="990"/>
        <v>0</v>
      </c>
    </row>
    <row r="826" spans="3:22" hidden="1" x14ac:dyDescent="0.3">
      <c r="C826" s="181" t="str">
        <f>C459</f>
        <v>School 5</v>
      </c>
      <c r="D826" s="227">
        <f>I459</f>
        <v>0</v>
      </c>
      <c r="E826" s="222">
        <f>J459</f>
        <v>0</v>
      </c>
      <c r="F826" s="222">
        <f>K459</f>
        <v>0</v>
      </c>
      <c r="G826" s="222">
        <f>L459</f>
        <v>0</v>
      </c>
      <c r="H826" s="222"/>
      <c r="I826" s="222">
        <f t="shared" ref="I826:N826" si="991">M459</f>
        <v>0</v>
      </c>
      <c r="J826" s="222">
        <f t="shared" si="991"/>
        <v>0</v>
      </c>
      <c r="K826" s="222">
        <f t="shared" si="991"/>
        <v>0</v>
      </c>
      <c r="L826" s="222">
        <f t="shared" si="991"/>
        <v>0</v>
      </c>
      <c r="M826" s="222">
        <f t="shared" si="991"/>
        <v>0</v>
      </c>
      <c r="N826" s="222">
        <f t="shared" si="991"/>
        <v>0</v>
      </c>
    </row>
    <row r="827" spans="3:22" hidden="1" x14ac:dyDescent="0.3">
      <c r="C827" s="181" t="str">
        <f>C469</f>
        <v>School 6</v>
      </c>
      <c r="D827" s="228">
        <f>I469</f>
        <v>0</v>
      </c>
      <c r="E827" s="225">
        <f>J469</f>
        <v>0</v>
      </c>
      <c r="F827" s="225">
        <f>K469</f>
        <v>0</v>
      </c>
      <c r="G827" s="225">
        <f>L469</f>
        <v>0</v>
      </c>
      <c r="H827" s="225"/>
      <c r="I827" s="225">
        <f t="shared" ref="I827:N827" si="992">M469</f>
        <v>0</v>
      </c>
      <c r="J827" s="225">
        <f t="shared" si="992"/>
        <v>0</v>
      </c>
      <c r="K827" s="225">
        <f t="shared" si="992"/>
        <v>0</v>
      </c>
      <c r="L827" s="225">
        <f t="shared" si="992"/>
        <v>0</v>
      </c>
      <c r="M827" s="225">
        <f t="shared" si="992"/>
        <v>0</v>
      </c>
      <c r="N827" s="225">
        <f t="shared" si="992"/>
        <v>0</v>
      </c>
    </row>
    <row r="828" spans="3:22" hidden="1" x14ac:dyDescent="0.3">
      <c r="C828" s="181" t="str">
        <f>C479</f>
        <v>School 7</v>
      </c>
      <c r="D828" s="228">
        <f>I479</f>
        <v>0</v>
      </c>
      <c r="E828" s="225">
        <f>J479</f>
        <v>0</v>
      </c>
      <c r="F828" s="225">
        <f>K479</f>
        <v>0</v>
      </c>
      <c r="G828" s="225">
        <f>L479</f>
        <v>0</v>
      </c>
      <c r="H828" s="225"/>
      <c r="I828" s="225">
        <f t="shared" ref="I828:N828" si="993">M479</f>
        <v>0</v>
      </c>
      <c r="J828" s="225">
        <f t="shared" si="993"/>
        <v>0</v>
      </c>
      <c r="K828" s="225">
        <f t="shared" si="993"/>
        <v>0</v>
      </c>
      <c r="L828" s="225">
        <f t="shared" si="993"/>
        <v>0</v>
      </c>
      <c r="M828" s="225">
        <f t="shared" si="993"/>
        <v>0</v>
      </c>
      <c r="N828" s="225">
        <f t="shared" si="993"/>
        <v>0</v>
      </c>
    </row>
    <row r="829" spans="3:22" hidden="1" x14ac:dyDescent="0.3">
      <c r="C829" s="181" t="str">
        <f>C489</f>
        <v>School 8</v>
      </c>
      <c r="D829" s="228">
        <f>I489</f>
        <v>0</v>
      </c>
      <c r="E829" s="225">
        <f>J489</f>
        <v>0</v>
      </c>
      <c r="F829" s="225">
        <f>K489</f>
        <v>0</v>
      </c>
      <c r="G829" s="225">
        <f>L489</f>
        <v>0</v>
      </c>
      <c r="H829" s="225"/>
      <c r="I829" s="225">
        <f t="shared" ref="I829:N829" si="994">M489</f>
        <v>0</v>
      </c>
      <c r="J829" s="225">
        <f t="shared" si="994"/>
        <v>0</v>
      </c>
      <c r="K829" s="225">
        <f t="shared" si="994"/>
        <v>0</v>
      </c>
      <c r="L829" s="225">
        <f t="shared" si="994"/>
        <v>0</v>
      </c>
      <c r="M829" s="225">
        <f t="shared" si="994"/>
        <v>0</v>
      </c>
      <c r="N829" s="225">
        <f t="shared" si="994"/>
        <v>0</v>
      </c>
    </row>
    <row r="830" spans="3:22" hidden="1" x14ac:dyDescent="0.3">
      <c r="C830" s="181" t="str">
        <f>C499</f>
        <v>School 9</v>
      </c>
      <c r="D830" s="228">
        <f>I499</f>
        <v>0</v>
      </c>
      <c r="E830" s="225">
        <f>J499</f>
        <v>0</v>
      </c>
      <c r="F830" s="225">
        <f>K499</f>
        <v>0</v>
      </c>
      <c r="G830" s="225">
        <f>L499</f>
        <v>0</v>
      </c>
      <c r="H830" s="225"/>
      <c r="I830" s="225">
        <f t="shared" ref="I830:N830" si="995">M499</f>
        <v>0</v>
      </c>
      <c r="J830" s="225">
        <f t="shared" si="995"/>
        <v>0</v>
      </c>
      <c r="K830" s="225">
        <f t="shared" si="995"/>
        <v>0</v>
      </c>
      <c r="L830" s="225">
        <f t="shared" si="995"/>
        <v>0</v>
      </c>
      <c r="M830" s="225">
        <f t="shared" si="995"/>
        <v>0</v>
      </c>
      <c r="N830" s="225">
        <f t="shared" si="995"/>
        <v>0</v>
      </c>
    </row>
    <row r="831" spans="3:22" hidden="1" x14ac:dyDescent="0.3">
      <c r="C831" s="181" t="str">
        <f>C509</f>
        <v>School 10</v>
      </c>
      <c r="D831" s="228">
        <f>I509</f>
        <v>0</v>
      </c>
      <c r="E831" s="225">
        <f>J509</f>
        <v>0</v>
      </c>
      <c r="F831" s="225">
        <f>K509</f>
        <v>0</v>
      </c>
      <c r="G831" s="225">
        <f>L509</f>
        <v>0</v>
      </c>
      <c r="H831" s="225"/>
      <c r="I831" s="225">
        <f t="shared" ref="I831:N831" si="996">M509</f>
        <v>0</v>
      </c>
      <c r="J831" s="225">
        <f t="shared" si="996"/>
        <v>0</v>
      </c>
      <c r="K831" s="225">
        <f t="shared" si="996"/>
        <v>0</v>
      </c>
      <c r="L831" s="225">
        <f t="shared" si="996"/>
        <v>0</v>
      </c>
      <c r="M831" s="225">
        <f t="shared" si="996"/>
        <v>0</v>
      </c>
      <c r="N831" s="225">
        <f t="shared" si="996"/>
        <v>0</v>
      </c>
    </row>
    <row r="832" spans="3:22" hidden="1" x14ac:dyDescent="0.3">
      <c r="C832" s="181" t="str">
        <f>C519</f>
        <v>School 11</v>
      </c>
      <c r="D832" s="228">
        <f>I519</f>
        <v>0</v>
      </c>
      <c r="E832" s="225">
        <f>J519</f>
        <v>0</v>
      </c>
      <c r="F832" s="225">
        <f>K519</f>
        <v>0</v>
      </c>
      <c r="G832" s="225">
        <f>L519</f>
        <v>0</v>
      </c>
      <c r="H832" s="225"/>
      <c r="I832" s="225">
        <f t="shared" ref="I832:N832" si="997">M519</f>
        <v>0</v>
      </c>
      <c r="J832" s="225">
        <f t="shared" si="997"/>
        <v>0</v>
      </c>
      <c r="K832" s="225">
        <f t="shared" si="997"/>
        <v>0</v>
      </c>
      <c r="L832" s="225">
        <f t="shared" si="997"/>
        <v>0</v>
      </c>
      <c r="M832" s="225">
        <f t="shared" si="997"/>
        <v>0</v>
      </c>
      <c r="N832" s="225">
        <f t="shared" si="997"/>
        <v>0</v>
      </c>
    </row>
    <row r="833" spans="3:14" hidden="1" x14ac:dyDescent="0.3">
      <c r="C833" s="181" t="str">
        <f>C529</f>
        <v>School 12</v>
      </c>
      <c r="D833" s="228">
        <f>I529</f>
        <v>0</v>
      </c>
      <c r="E833" s="225">
        <f>J529</f>
        <v>0</v>
      </c>
      <c r="F833" s="225">
        <f>K529</f>
        <v>0</v>
      </c>
      <c r="G833" s="225">
        <f>L529</f>
        <v>0</v>
      </c>
      <c r="H833" s="225"/>
      <c r="I833" s="225">
        <f t="shared" ref="I833:N833" si="998">M529</f>
        <v>0</v>
      </c>
      <c r="J833" s="225">
        <f t="shared" si="998"/>
        <v>0</v>
      </c>
      <c r="K833" s="225">
        <f t="shared" si="998"/>
        <v>0</v>
      </c>
      <c r="L833" s="225">
        <f t="shared" si="998"/>
        <v>0</v>
      </c>
      <c r="M833" s="225">
        <f t="shared" si="998"/>
        <v>0</v>
      </c>
      <c r="N833" s="225">
        <f t="shared" si="998"/>
        <v>0</v>
      </c>
    </row>
    <row r="834" spans="3:14" hidden="1" x14ac:dyDescent="0.3">
      <c r="C834" s="181" t="str">
        <f>C539</f>
        <v>School 13</v>
      </c>
      <c r="D834" s="228">
        <f>I539</f>
        <v>0</v>
      </c>
      <c r="E834" s="225">
        <f>J539</f>
        <v>0</v>
      </c>
      <c r="F834" s="225">
        <f>K539</f>
        <v>0</v>
      </c>
      <c r="G834" s="225">
        <f>L539</f>
        <v>0</v>
      </c>
      <c r="H834" s="225"/>
      <c r="I834" s="225">
        <f t="shared" ref="I834:N834" si="999">M539</f>
        <v>0</v>
      </c>
      <c r="J834" s="225">
        <f t="shared" si="999"/>
        <v>0</v>
      </c>
      <c r="K834" s="225">
        <f t="shared" si="999"/>
        <v>0</v>
      </c>
      <c r="L834" s="225">
        <f t="shared" si="999"/>
        <v>0</v>
      </c>
      <c r="M834" s="225">
        <f t="shared" si="999"/>
        <v>0</v>
      </c>
      <c r="N834" s="225">
        <f t="shared" si="999"/>
        <v>0</v>
      </c>
    </row>
    <row r="835" spans="3:14" hidden="1" x14ac:dyDescent="0.3">
      <c r="C835" s="181" t="str">
        <f>C549</f>
        <v>School 14</v>
      </c>
      <c r="D835" s="228">
        <f>I549</f>
        <v>0</v>
      </c>
      <c r="E835" s="225">
        <f>J549</f>
        <v>0</v>
      </c>
      <c r="F835" s="225">
        <f>K549</f>
        <v>0</v>
      </c>
      <c r="G835" s="225">
        <f>L549</f>
        <v>0</v>
      </c>
      <c r="H835" s="225"/>
      <c r="I835" s="225">
        <f t="shared" ref="I835:N835" si="1000">M549</f>
        <v>0</v>
      </c>
      <c r="J835" s="225">
        <f t="shared" si="1000"/>
        <v>0</v>
      </c>
      <c r="K835" s="225">
        <f t="shared" si="1000"/>
        <v>0</v>
      </c>
      <c r="L835" s="225">
        <f t="shared" si="1000"/>
        <v>0</v>
      </c>
      <c r="M835" s="225">
        <f t="shared" si="1000"/>
        <v>0</v>
      </c>
      <c r="N835" s="225">
        <f t="shared" si="1000"/>
        <v>0</v>
      </c>
    </row>
    <row r="836" spans="3:14" hidden="1" x14ac:dyDescent="0.3">
      <c r="C836" s="181" t="str">
        <f>C559</f>
        <v>School 15</v>
      </c>
      <c r="D836" s="228">
        <f>I559</f>
        <v>0</v>
      </c>
      <c r="E836" s="225">
        <f>J559</f>
        <v>0</v>
      </c>
      <c r="F836" s="225">
        <f>K559</f>
        <v>0</v>
      </c>
      <c r="G836" s="225">
        <f>L559</f>
        <v>0</v>
      </c>
      <c r="H836" s="225"/>
      <c r="I836" s="225">
        <f t="shared" ref="I836:N836" si="1001">M559</f>
        <v>0</v>
      </c>
      <c r="J836" s="225">
        <f t="shared" si="1001"/>
        <v>0</v>
      </c>
      <c r="K836" s="225">
        <f t="shared" si="1001"/>
        <v>0</v>
      </c>
      <c r="L836" s="225">
        <f t="shared" si="1001"/>
        <v>0</v>
      </c>
      <c r="M836" s="225">
        <f t="shared" si="1001"/>
        <v>0</v>
      </c>
      <c r="N836" s="225">
        <f t="shared" si="1001"/>
        <v>0</v>
      </c>
    </row>
    <row r="837" spans="3:14" hidden="1" x14ac:dyDescent="0.3">
      <c r="C837" s="181" t="str">
        <f>C569</f>
        <v>School 16</v>
      </c>
      <c r="D837" s="228">
        <f>I569</f>
        <v>0</v>
      </c>
      <c r="E837" s="225">
        <f>J569</f>
        <v>0</v>
      </c>
      <c r="F837" s="225">
        <f>K569</f>
        <v>0</v>
      </c>
      <c r="G837" s="225">
        <f>L569</f>
        <v>0</v>
      </c>
      <c r="H837" s="225"/>
      <c r="I837" s="225">
        <f t="shared" ref="I837:N837" si="1002">M569</f>
        <v>0</v>
      </c>
      <c r="J837" s="225">
        <f t="shared" si="1002"/>
        <v>0</v>
      </c>
      <c r="K837" s="225">
        <f t="shared" si="1002"/>
        <v>0</v>
      </c>
      <c r="L837" s="225">
        <f t="shared" si="1002"/>
        <v>0</v>
      </c>
      <c r="M837" s="225">
        <f t="shared" si="1002"/>
        <v>0</v>
      </c>
      <c r="N837" s="225">
        <f t="shared" si="1002"/>
        <v>0</v>
      </c>
    </row>
    <row r="838" spans="3:14" hidden="1" x14ac:dyDescent="0.3">
      <c r="C838" s="181" t="str">
        <f>C579</f>
        <v>School 17</v>
      </c>
      <c r="D838" s="228">
        <f>I579</f>
        <v>0</v>
      </c>
      <c r="E838" s="225">
        <f>J579</f>
        <v>0</v>
      </c>
      <c r="F838" s="225">
        <f>K579</f>
        <v>0</v>
      </c>
      <c r="G838" s="225">
        <f>L579</f>
        <v>0</v>
      </c>
      <c r="H838" s="225"/>
      <c r="I838" s="225">
        <f t="shared" ref="I838:N838" si="1003">M579</f>
        <v>0</v>
      </c>
      <c r="J838" s="225">
        <f t="shared" si="1003"/>
        <v>0</v>
      </c>
      <c r="K838" s="225">
        <f t="shared" si="1003"/>
        <v>0</v>
      </c>
      <c r="L838" s="225">
        <f t="shared" si="1003"/>
        <v>0</v>
      </c>
      <c r="M838" s="225">
        <f t="shared" si="1003"/>
        <v>0</v>
      </c>
      <c r="N838" s="225">
        <f t="shared" si="1003"/>
        <v>0</v>
      </c>
    </row>
    <row r="839" spans="3:14" hidden="1" x14ac:dyDescent="0.3">
      <c r="C839" s="181" t="str">
        <f>C589</f>
        <v>School 18</v>
      </c>
      <c r="D839" s="228">
        <f>I589</f>
        <v>0</v>
      </c>
      <c r="E839" s="225">
        <f>J589</f>
        <v>0</v>
      </c>
      <c r="F839" s="225">
        <f>K589</f>
        <v>0</v>
      </c>
      <c r="G839" s="225">
        <f>L589</f>
        <v>0</v>
      </c>
      <c r="H839" s="225"/>
      <c r="I839" s="225">
        <f t="shared" ref="I839:N839" si="1004">M589</f>
        <v>0</v>
      </c>
      <c r="J839" s="225">
        <f t="shared" si="1004"/>
        <v>0</v>
      </c>
      <c r="K839" s="225">
        <f t="shared" si="1004"/>
        <v>0</v>
      </c>
      <c r="L839" s="225">
        <f t="shared" si="1004"/>
        <v>0</v>
      </c>
      <c r="M839" s="225">
        <f t="shared" si="1004"/>
        <v>0</v>
      </c>
      <c r="N839" s="225">
        <f t="shared" si="1004"/>
        <v>0</v>
      </c>
    </row>
    <row r="840" spans="3:14" hidden="1" x14ac:dyDescent="0.3">
      <c r="C840" s="181" t="str">
        <f>C599</f>
        <v>School 19</v>
      </c>
      <c r="D840" s="228">
        <f>I599</f>
        <v>0</v>
      </c>
      <c r="E840" s="225">
        <f>J599</f>
        <v>0</v>
      </c>
      <c r="F840" s="225">
        <f>K599</f>
        <v>0</v>
      </c>
      <c r="G840" s="225">
        <f>L599</f>
        <v>0</v>
      </c>
      <c r="H840" s="225"/>
      <c r="I840" s="225">
        <f t="shared" ref="I840:N840" si="1005">M599</f>
        <v>0</v>
      </c>
      <c r="J840" s="225">
        <f t="shared" si="1005"/>
        <v>0</v>
      </c>
      <c r="K840" s="225">
        <f t="shared" si="1005"/>
        <v>0</v>
      </c>
      <c r="L840" s="225">
        <f t="shared" si="1005"/>
        <v>0</v>
      </c>
      <c r="M840" s="225">
        <f t="shared" si="1005"/>
        <v>0</v>
      </c>
      <c r="N840" s="225">
        <f t="shared" si="1005"/>
        <v>0</v>
      </c>
    </row>
    <row r="841" spans="3:14" hidden="1" x14ac:dyDescent="0.3">
      <c r="C841" s="181" t="str">
        <f>C609</f>
        <v>School 20</v>
      </c>
      <c r="D841" s="228">
        <f>I609</f>
        <v>0</v>
      </c>
      <c r="E841" s="225">
        <f>J609</f>
        <v>0</v>
      </c>
      <c r="F841" s="225">
        <f>K609</f>
        <v>0</v>
      </c>
      <c r="G841" s="225">
        <f>L609</f>
        <v>0</v>
      </c>
      <c r="H841" s="225"/>
      <c r="I841" s="225">
        <f t="shared" ref="I841:N841" si="1006">M609</f>
        <v>0</v>
      </c>
      <c r="J841" s="225">
        <f t="shared" si="1006"/>
        <v>0</v>
      </c>
      <c r="K841" s="225">
        <f t="shared" si="1006"/>
        <v>0</v>
      </c>
      <c r="L841" s="225">
        <f t="shared" si="1006"/>
        <v>0</v>
      </c>
      <c r="M841" s="225">
        <f t="shared" si="1006"/>
        <v>0</v>
      </c>
      <c r="N841" s="225">
        <f t="shared" si="1006"/>
        <v>0</v>
      </c>
    </row>
    <row r="842" spans="3:14" hidden="1" x14ac:dyDescent="0.3">
      <c r="C842" s="181" t="str">
        <f>C619</f>
        <v>School 21</v>
      </c>
      <c r="D842" s="228">
        <f>I619</f>
        <v>0</v>
      </c>
      <c r="E842" s="225">
        <f>J619</f>
        <v>0</v>
      </c>
      <c r="F842" s="225">
        <f>K619</f>
        <v>0</v>
      </c>
      <c r="G842" s="225">
        <f>L619</f>
        <v>0</v>
      </c>
      <c r="H842" s="225"/>
      <c r="I842" s="225">
        <f t="shared" ref="I842:N842" si="1007">M619</f>
        <v>0</v>
      </c>
      <c r="J842" s="225">
        <f t="shared" si="1007"/>
        <v>0</v>
      </c>
      <c r="K842" s="225">
        <f t="shared" si="1007"/>
        <v>0</v>
      </c>
      <c r="L842" s="225">
        <f t="shared" si="1007"/>
        <v>0</v>
      </c>
      <c r="M842" s="225">
        <f t="shared" si="1007"/>
        <v>0</v>
      </c>
      <c r="N842" s="225">
        <f t="shared" si="1007"/>
        <v>0</v>
      </c>
    </row>
    <row r="843" spans="3:14" hidden="1" x14ac:dyDescent="0.3">
      <c r="C843" s="181" t="str">
        <f>C629</f>
        <v>School 22</v>
      </c>
      <c r="D843" s="228">
        <f>I629</f>
        <v>0</v>
      </c>
      <c r="E843" s="225">
        <f>J629</f>
        <v>0</v>
      </c>
      <c r="F843" s="225">
        <f>K629</f>
        <v>0</v>
      </c>
      <c r="G843" s="225">
        <f>L629</f>
        <v>0</v>
      </c>
      <c r="H843" s="225"/>
      <c r="I843" s="225">
        <f t="shared" ref="I843:N843" si="1008">M629</f>
        <v>0</v>
      </c>
      <c r="J843" s="225">
        <f t="shared" si="1008"/>
        <v>0</v>
      </c>
      <c r="K843" s="225">
        <f t="shared" si="1008"/>
        <v>0</v>
      </c>
      <c r="L843" s="225">
        <f t="shared" si="1008"/>
        <v>0</v>
      </c>
      <c r="M843" s="225">
        <f t="shared" si="1008"/>
        <v>0</v>
      </c>
      <c r="N843" s="225">
        <f t="shared" si="1008"/>
        <v>0</v>
      </c>
    </row>
    <row r="844" spans="3:14" hidden="1" x14ac:dyDescent="0.3">
      <c r="C844" s="181" t="str">
        <f>C639</f>
        <v>School 23</v>
      </c>
      <c r="D844" s="228">
        <f>I639</f>
        <v>0</v>
      </c>
      <c r="E844" s="225">
        <f>J639</f>
        <v>0</v>
      </c>
      <c r="F844" s="225">
        <f>K639</f>
        <v>0</v>
      </c>
      <c r="G844" s="225">
        <f>L639</f>
        <v>0</v>
      </c>
      <c r="H844" s="225"/>
      <c r="I844" s="225">
        <f t="shared" ref="I844:N844" si="1009">M639</f>
        <v>0</v>
      </c>
      <c r="J844" s="225">
        <f t="shared" si="1009"/>
        <v>0</v>
      </c>
      <c r="K844" s="225">
        <f t="shared" si="1009"/>
        <v>0</v>
      </c>
      <c r="L844" s="225">
        <f t="shared" si="1009"/>
        <v>0</v>
      </c>
      <c r="M844" s="225">
        <f t="shared" si="1009"/>
        <v>0</v>
      </c>
      <c r="N844" s="225">
        <f t="shared" si="1009"/>
        <v>0</v>
      </c>
    </row>
    <row r="845" spans="3:14" hidden="1" x14ac:dyDescent="0.3">
      <c r="C845" s="181" t="str">
        <f>C649</f>
        <v>School 24</v>
      </c>
      <c r="D845" s="228">
        <f>I649</f>
        <v>0</v>
      </c>
      <c r="E845" s="225">
        <f>J649</f>
        <v>0</v>
      </c>
      <c r="F845" s="225">
        <f>K649</f>
        <v>0</v>
      </c>
      <c r="G845" s="225">
        <f>L649</f>
        <v>0</v>
      </c>
      <c r="H845" s="225"/>
      <c r="I845" s="225">
        <f t="shared" ref="I845:N845" si="1010">M649</f>
        <v>0</v>
      </c>
      <c r="J845" s="225">
        <f t="shared" si="1010"/>
        <v>0</v>
      </c>
      <c r="K845" s="225">
        <f t="shared" si="1010"/>
        <v>0</v>
      </c>
      <c r="L845" s="225">
        <f t="shared" si="1010"/>
        <v>0</v>
      </c>
      <c r="M845" s="225">
        <f t="shared" si="1010"/>
        <v>0</v>
      </c>
      <c r="N845" s="225">
        <f t="shared" si="1010"/>
        <v>0</v>
      </c>
    </row>
    <row r="846" spans="3:14" hidden="1" x14ac:dyDescent="0.3">
      <c r="C846" s="181" t="str">
        <f>C659</f>
        <v>School 25</v>
      </c>
      <c r="D846" s="228">
        <f>I659</f>
        <v>0</v>
      </c>
      <c r="E846" s="225">
        <f>J659</f>
        <v>0</v>
      </c>
      <c r="F846" s="225">
        <f>K659</f>
        <v>0</v>
      </c>
      <c r="G846" s="225">
        <f>L659</f>
        <v>0</v>
      </c>
      <c r="H846" s="225"/>
      <c r="I846" s="225">
        <f t="shared" ref="I846:N846" si="1011">M659</f>
        <v>0</v>
      </c>
      <c r="J846" s="225">
        <f t="shared" si="1011"/>
        <v>0</v>
      </c>
      <c r="K846" s="225">
        <f t="shared" si="1011"/>
        <v>0</v>
      </c>
      <c r="L846" s="225">
        <f t="shared" si="1011"/>
        <v>0</v>
      </c>
      <c r="M846" s="225">
        <f t="shared" si="1011"/>
        <v>0</v>
      </c>
      <c r="N846" s="225">
        <f t="shared" si="1011"/>
        <v>0</v>
      </c>
    </row>
    <row r="847" spans="3:14" hidden="1" x14ac:dyDescent="0.3">
      <c r="C847" s="181" t="str">
        <f>C669</f>
        <v>School 26</v>
      </c>
      <c r="D847" s="228">
        <f>I669</f>
        <v>0</v>
      </c>
      <c r="E847" s="225">
        <f>J669</f>
        <v>0</v>
      </c>
      <c r="F847" s="225">
        <f>K669</f>
        <v>0</v>
      </c>
      <c r="G847" s="225">
        <f>L669</f>
        <v>0</v>
      </c>
      <c r="H847" s="225"/>
      <c r="I847" s="225">
        <f t="shared" ref="I847:N847" si="1012">M669</f>
        <v>0</v>
      </c>
      <c r="J847" s="225">
        <f t="shared" si="1012"/>
        <v>0</v>
      </c>
      <c r="K847" s="225">
        <f t="shared" si="1012"/>
        <v>0</v>
      </c>
      <c r="L847" s="225">
        <f t="shared" si="1012"/>
        <v>0</v>
      </c>
      <c r="M847" s="225">
        <f t="shared" si="1012"/>
        <v>0</v>
      </c>
      <c r="N847" s="225">
        <f t="shared" si="1012"/>
        <v>0</v>
      </c>
    </row>
    <row r="848" spans="3:14" hidden="1" x14ac:dyDescent="0.3">
      <c r="C848" s="181" t="str">
        <f>C679</f>
        <v>School 27</v>
      </c>
      <c r="D848" s="228">
        <f>I679</f>
        <v>0</v>
      </c>
      <c r="E848" s="225">
        <f>J679</f>
        <v>0</v>
      </c>
      <c r="F848" s="225">
        <f>K679</f>
        <v>0</v>
      </c>
      <c r="G848" s="225">
        <f>L679</f>
        <v>0</v>
      </c>
      <c r="H848" s="225"/>
      <c r="I848" s="225">
        <f t="shared" ref="I848:N848" si="1013">M679</f>
        <v>0</v>
      </c>
      <c r="J848" s="225">
        <f t="shared" si="1013"/>
        <v>0</v>
      </c>
      <c r="K848" s="225">
        <f t="shared" si="1013"/>
        <v>0</v>
      </c>
      <c r="L848" s="225">
        <f t="shared" si="1013"/>
        <v>0</v>
      </c>
      <c r="M848" s="225">
        <f t="shared" si="1013"/>
        <v>0</v>
      </c>
      <c r="N848" s="225">
        <f t="shared" si="1013"/>
        <v>0</v>
      </c>
    </row>
    <row r="849" spans="3:14" hidden="1" x14ac:dyDescent="0.3">
      <c r="C849" s="181" t="str">
        <f>C689</f>
        <v>School 28</v>
      </c>
      <c r="D849" s="228">
        <f>I689</f>
        <v>0</v>
      </c>
      <c r="E849" s="225">
        <f>J689</f>
        <v>0</v>
      </c>
      <c r="F849" s="225">
        <f>K689</f>
        <v>0</v>
      </c>
      <c r="G849" s="225">
        <f>L689</f>
        <v>0</v>
      </c>
      <c r="H849" s="225"/>
      <c r="I849" s="225">
        <f t="shared" ref="I849:N849" si="1014">M689</f>
        <v>0</v>
      </c>
      <c r="J849" s="225">
        <f t="shared" si="1014"/>
        <v>0</v>
      </c>
      <c r="K849" s="225">
        <f t="shared" si="1014"/>
        <v>0</v>
      </c>
      <c r="L849" s="225">
        <f t="shared" si="1014"/>
        <v>0</v>
      </c>
      <c r="M849" s="225">
        <f t="shared" si="1014"/>
        <v>0</v>
      </c>
      <c r="N849" s="225">
        <f t="shared" si="1014"/>
        <v>0</v>
      </c>
    </row>
    <row r="850" spans="3:14" hidden="1" x14ac:dyDescent="0.3">
      <c r="C850" s="181" t="str">
        <f>C699</f>
        <v>School 29</v>
      </c>
      <c r="D850" s="228">
        <f>I699</f>
        <v>0</v>
      </c>
      <c r="E850" s="225">
        <f>J699</f>
        <v>0</v>
      </c>
      <c r="F850" s="225">
        <f>K699</f>
        <v>0</v>
      </c>
      <c r="G850" s="225">
        <f>L699</f>
        <v>0</v>
      </c>
      <c r="H850" s="225"/>
      <c r="I850" s="225">
        <f t="shared" ref="I850:N850" si="1015">M699</f>
        <v>0</v>
      </c>
      <c r="J850" s="225">
        <f t="shared" si="1015"/>
        <v>0</v>
      </c>
      <c r="K850" s="225">
        <f t="shared" si="1015"/>
        <v>0</v>
      </c>
      <c r="L850" s="225">
        <f t="shared" si="1015"/>
        <v>0</v>
      </c>
      <c r="M850" s="225">
        <f t="shared" si="1015"/>
        <v>0</v>
      </c>
      <c r="N850" s="225">
        <f t="shared" si="1015"/>
        <v>0</v>
      </c>
    </row>
    <row r="851" spans="3:14" hidden="1" x14ac:dyDescent="0.3">
      <c r="C851" s="181" t="str">
        <f>C709</f>
        <v>School 30</v>
      </c>
      <c r="D851" s="228">
        <f>I709</f>
        <v>0</v>
      </c>
      <c r="E851" s="225">
        <f>J709</f>
        <v>0</v>
      </c>
      <c r="F851" s="225">
        <f>K709</f>
        <v>0</v>
      </c>
      <c r="G851" s="225">
        <f>L709</f>
        <v>0</v>
      </c>
      <c r="H851" s="225"/>
      <c r="I851" s="225">
        <f t="shared" ref="I851:N851" si="1016">M709</f>
        <v>0</v>
      </c>
      <c r="J851" s="225">
        <f t="shared" si="1016"/>
        <v>0</v>
      </c>
      <c r="K851" s="225">
        <f t="shared" si="1016"/>
        <v>0</v>
      </c>
      <c r="L851" s="225">
        <f t="shared" si="1016"/>
        <v>0</v>
      </c>
      <c r="M851" s="225">
        <f t="shared" si="1016"/>
        <v>0</v>
      </c>
      <c r="N851" s="225">
        <f t="shared" si="1016"/>
        <v>0</v>
      </c>
    </row>
    <row r="852" spans="3:14" hidden="1" x14ac:dyDescent="0.3">
      <c r="C852" s="181" t="str">
        <f>C719</f>
        <v>School 31</v>
      </c>
      <c r="D852" s="228">
        <f>I719</f>
        <v>0</v>
      </c>
      <c r="E852" s="225">
        <f>J719</f>
        <v>0</v>
      </c>
      <c r="F852" s="225">
        <f>K719</f>
        <v>0</v>
      </c>
      <c r="G852" s="225">
        <f>L719</f>
        <v>0</v>
      </c>
      <c r="H852" s="225"/>
      <c r="I852" s="225">
        <f t="shared" ref="I852:N852" si="1017">M719</f>
        <v>0</v>
      </c>
      <c r="J852" s="225">
        <f t="shared" si="1017"/>
        <v>0</v>
      </c>
      <c r="K852" s="225">
        <f t="shared" si="1017"/>
        <v>0</v>
      </c>
      <c r="L852" s="225">
        <f t="shared" si="1017"/>
        <v>0</v>
      </c>
      <c r="M852" s="225">
        <f t="shared" si="1017"/>
        <v>0</v>
      </c>
      <c r="N852" s="225">
        <f t="shared" si="1017"/>
        <v>0</v>
      </c>
    </row>
    <row r="853" spans="3:14" hidden="1" x14ac:dyDescent="0.3">
      <c r="C853" s="181" t="str">
        <f>C729</f>
        <v>School 32</v>
      </c>
      <c r="D853" s="228">
        <f>I729</f>
        <v>0</v>
      </c>
      <c r="E853" s="225">
        <f>J729</f>
        <v>0</v>
      </c>
      <c r="F853" s="225">
        <f>K729</f>
        <v>0</v>
      </c>
      <c r="G853" s="225">
        <f>L729</f>
        <v>0</v>
      </c>
      <c r="H853" s="225"/>
      <c r="I853" s="225">
        <f t="shared" ref="I853:N853" si="1018">M729</f>
        <v>0</v>
      </c>
      <c r="J853" s="225">
        <f t="shared" si="1018"/>
        <v>0</v>
      </c>
      <c r="K853" s="225">
        <f t="shared" si="1018"/>
        <v>0</v>
      </c>
      <c r="L853" s="225">
        <f t="shared" si="1018"/>
        <v>0</v>
      </c>
      <c r="M853" s="225">
        <f t="shared" si="1018"/>
        <v>0</v>
      </c>
      <c r="N853" s="225">
        <f t="shared" si="1018"/>
        <v>0</v>
      </c>
    </row>
    <row r="854" spans="3:14" hidden="1" x14ac:dyDescent="0.3">
      <c r="C854" s="181" t="str">
        <f>C739</f>
        <v>School 33</v>
      </c>
      <c r="D854" s="228">
        <f>I739</f>
        <v>0</v>
      </c>
      <c r="E854" s="225">
        <f>J739</f>
        <v>0</v>
      </c>
      <c r="F854" s="225">
        <f>K739</f>
        <v>0</v>
      </c>
      <c r="G854" s="225">
        <f>L739</f>
        <v>0</v>
      </c>
      <c r="H854" s="225"/>
      <c r="I854" s="225">
        <f t="shared" ref="I854:N854" si="1019">M739</f>
        <v>0</v>
      </c>
      <c r="J854" s="225">
        <f t="shared" si="1019"/>
        <v>0</v>
      </c>
      <c r="K854" s="225">
        <f t="shared" si="1019"/>
        <v>0</v>
      </c>
      <c r="L854" s="225">
        <f t="shared" si="1019"/>
        <v>0</v>
      </c>
      <c r="M854" s="225">
        <f t="shared" si="1019"/>
        <v>0</v>
      </c>
      <c r="N854" s="225">
        <f t="shared" si="1019"/>
        <v>0</v>
      </c>
    </row>
    <row r="855" spans="3:14" hidden="1" x14ac:dyDescent="0.3">
      <c r="C855" s="181" t="str">
        <f>C749</f>
        <v>School 34</v>
      </c>
      <c r="D855" s="228">
        <f>I749</f>
        <v>0</v>
      </c>
      <c r="E855" s="225">
        <f>J749</f>
        <v>0</v>
      </c>
      <c r="F855" s="225">
        <f>K749</f>
        <v>0</v>
      </c>
      <c r="G855" s="225">
        <f>L749</f>
        <v>0</v>
      </c>
      <c r="H855" s="225"/>
      <c r="I855" s="225">
        <f t="shared" ref="I855:N855" si="1020">M749</f>
        <v>0</v>
      </c>
      <c r="J855" s="225">
        <f t="shared" si="1020"/>
        <v>0</v>
      </c>
      <c r="K855" s="225">
        <f t="shared" si="1020"/>
        <v>0</v>
      </c>
      <c r="L855" s="225">
        <f t="shared" si="1020"/>
        <v>0</v>
      </c>
      <c r="M855" s="225">
        <f t="shared" si="1020"/>
        <v>0</v>
      </c>
      <c r="N855" s="225">
        <f t="shared" si="1020"/>
        <v>0</v>
      </c>
    </row>
    <row r="856" spans="3:14" hidden="1" x14ac:dyDescent="0.3">
      <c r="C856" s="181" t="str">
        <f>C759</f>
        <v>School 35</v>
      </c>
      <c r="D856" s="228">
        <f>I759</f>
        <v>0</v>
      </c>
      <c r="E856" s="225">
        <f>J759</f>
        <v>0</v>
      </c>
      <c r="F856" s="225">
        <f>K759</f>
        <v>0</v>
      </c>
      <c r="G856" s="225">
        <f>L759</f>
        <v>0</v>
      </c>
      <c r="H856" s="225"/>
      <c r="I856" s="225">
        <f t="shared" ref="I856:N856" si="1021">M759</f>
        <v>0</v>
      </c>
      <c r="J856" s="225">
        <f t="shared" si="1021"/>
        <v>0</v>
      </c>
      <c r="K856" s="225">
        <f t="shared" si="1021"/>
        <v>0</v>
      </c>
      <c r="L856" s="225">
        <f t="shared" si="1021"/>
        <v>0</v>
      </c>
      <c r="M856" s="225">
        <f t="shared" si="1021"/>
        <v>0</v>
      </c>
      <c r="N856" s="225">
        <f t="shared" si="1021"/>
        <v>0</v>
      </c>
    </row>
    <row r="857" spans="3:14" hidden="1" x14ac:dyDescent="0.3">
      <c r="C857" s="181" t="str">
        <f>C769</f>
        <v>School 36</v>
      </c>
      <c r="D857" s="228">
        <f>I769</f>
        <v>0</v>
      </c>
      <c r="E857" s="225">
        <f>J769</f>
        <v>0</v>
      </c>
      <c r="F857" s="225">
        <f>K769</f>
        <v>0</v>
      </c>
      <c r="G857" s="225">
        <f>L769</f>
        <v>0</v>
      </c>
      <c r="H857" s="225"/>
      <c r="I857" s="225">
        <f t="shared" ref="I857:N857" si="1022">M769</f>
        <v>0</v>
      </c>
      <c r="J857" s="225">
        <f t="shared" si="1022"/>
        <v>0</v>
      </c>
      <c r="K857" s="225">
        <f t="shared" si="1022"/>
        <v>0</v>
      </c>
      <c r="L857" s="225">
        <f t="shared" si="1022"/>
        <v>0</v>
      </c>
      <c r="M857" s="225">
        <f t="shared" si="1022"/>
        <v>0</v>
      </c>
      <c r="N857" s="225">
        <f t="shared" si="1022"/>
        <v>0</v>
      </c>
    </row>
    <row r="858" spans="3:14" hidden="1" x14ac:dyDescent="0.3">
      <c r="C858" s="181" t="str">
        <f>C779</f>
        <v>School 37</v>
      </c>
      <c r="D858" s="228">
        <f>I779</f>
        <v>0</v>
      </c>
      <c r="E858" s="225">
        <f>J779</f>
        <v>0</v>
      </c>
      <c r="F858" s="225">
        <f>K779</f>
        <v>0</v>
      </c>
      <c r="G858" s="225">
        <f>L779</f>
        <v>0</v>
      </c>
      <c r="H858" s="225"/>
      <c r="I858" s="225">
        <f t="shared" ref="I858:N858" si="1023">M779</f>
        <v>0</v>
      </c>
      <c r="J858" s="225">
        <f t="shared" si="1023"/>
        <v>0</v>
      </c>
      <c r="K858" s="225">
        <f t="shared" si="1023"/>
        <v>0</v>
      </c>
      <c r="L858" s="225">
        <f t="shared" si="1023"/>
        <v>0</v>
      </c>
      <c r="M858" s="225">
        <f t="shared" si="1023"/>
        <v>0</v>
      </c>
      <c r="N858" s="225">
        <f t="shared" si="1023"/>
        <v>0</v>
      </c>
    </row>
    <row r="859" spans="3:14" hidden="1" x14ac:dyDescent="0.3">
      <c r="C859" s="181" t="str">
        <f>C789</f>
        <v>School 38</v>
      </c>
      <c r="D859" s="228">
        <f>I789</f>
        <v>0</v>
      </c>
      <c r="E859" s="225">
        <f>J789</f>
        <v>0</v>
      </c>
      <c r="F859" s="225">
        <f>K789</f>
        <v>0</v>
      </c>
      <c r="G859" s="225">
        <f>L789</f>
        <v>0</v>
      </c>
      <c r="H859" s="225"/>
      <c r="I859" s="225">
        <f t="shared" ref="I859:N859" si="1024">M789</f>
        <v>0</v>
      </c>
      <c r="J859" s="225">
        <f t="shared" si="1024"/>
        <v>0</v>
      </c>
      <c r="K859" s="225">
        <f t="shared" si="1024"/>
        <v>0</v>
      </c>
      <c r="L859" s="225">
        <f t="shared" si="1024"/>
        <v>0</v>
      </c>
      <c r="M859" s="225">
        <f t="shared" si="1024"/>
        <v>0</v>
      </c>
      <c r="N859" s="225">
        <f t="shared" si="1024"/>
        <v>0</v>
      </c>
    </row>
    <row r="860" spans="3:14" hidden="1" x14ac:dyDescent="0.3">
      <c r="C860" s="181" t="str">
        <f>C799</f>
        <v>School 39</v>
      </c>
      <c r="D860" s="228">
        <f>I799</f>
        <v>0</v>
      </c>
      <c r="E860" s="225">
        <f>J799</f>
        <v>0</v>
      </c>
      <c r="F860" s="225">
        <f>K799</f>
        <v>0</v>
      </c>
      <c r="G860" s="225">
        <f>L799</f>
        <v>0</v>
      </c>
      <c r="H860" s="225"/>
      <c r="I860" s="225">
        <f t="shared" ref="I860:N860" si="1025">M799</f>
        <v>0</v>
      </c>
      <c r="J860" s="225">
        <f t="shared" si="1025"/>
        <v>0</v>
      </c>
      <c r="K860" s="225">
        <f t="shared" si="1025"/>
        <v>0</v>
      </c>
      <c r="L860" s="225">
        <f t="shared" si="1025"/>
        <v>0</v>
      </c>
      <c r="M860" s="225">
        <f t="shared" si="1025"/>
        <v>0</v>
      </c>
      <c r="N860" s="225">
        <f t="shared" si="1025"/>
        <v>0</v>
      </c>
    </row>
    <row r="861" spans="3:14" hidden="1" x14ac:dyDescent="0.3">
      <c r="C861" s="181" t="str">
        <f>C809</f>
        <v>School 40</v>
      </c>
      <c r="D861" s="228">
        <f>I809</f>
        <v>0</v>
      </c>
      <c r="E861" s="225">
        <f>J809</f>
        <v>0</v>
      </c>
      <c r="F861" s="225">
        <f>K809</f>
        <v>0</v>
      </c>
      <c r="G861" s="225">
        <f>L809</f>
        <v>0</v>
      </c>
      <c r="H861" s="225"/>
      <c r="I861" s="225">
        <f t="shared" ref="I861:N861" si="1026">M809</f>
        <v>0</v>
      </c>
      <c r="J861" s="225">
        <f t="shared" si="1026"/>
        <v>0</v>
      </c>
      <c r="K861" s="225">
        <f t="shared" si="1026"/>
        <v>0</v>
      </c>
      <c r="L861" s="225">
        <f t="shared" si="1026"/>
        <v>0</v>
      </c>
      <c r="M861" s="225">
        <f t="shared" si="1026"/>
        <v>0</v>
      </c>
      <c r="N861" s="225">
        <f t="shared" si="1026"/>
        <v>0</v>
      </c>
    </row>
    <row r="862" spans="3:14" hidden="1" x14ac:dyDescent="0.3">
      <c r="D862" s="228"/>
      <c r="E862" s="225"/>
      <c r="F862" s="225"/>
      <c r="G862" s="225"/>
      <c r="H862" s="225"/>
      <c r="I862" s="225"/>
      <c r="J862" s="225"/>
      <c r="K862" s="225"/>
      <c r="L862" s="225"/>
      <c r="M862" s="225"/>
      <c r="N862" s="225"/>
    </row>
    <row r="863" spans="3:14" ht="17.25" hidden="1" thickBot="1" x14ac:dyDescent="0.35">
      <c r="C863" s="181" t="str">
        <f>C816</f>
        <v>Totaal</v>
      </c>
      <c r="D863" s="229">
        <f>I816+I817+I818</f>
        <v>37366.587000000007</v>
      </c>
      <c r="E863" s="225">
        <f>J816+J817+J818</f>
        <v>38085.949140000004</v>
      </c>
      <c r="F863" s="225">
        <f>K816+K817+K818</f>
        <v>38819.698522800005</v>
      </c>
      <c r="G863" s="225">
        <f>L816+L817+L818</f>
        <v>36473.286982992002</v>
      </c>
      <c r="H863" s="225"/>
      <c r="I863" s="225">
        <f t="shared" ref="I863:N863" si="1027">M816+M817+M818</f>
        <v>37174.783122651839</v>
      </c>
      <c r="J863" s="225">
        <f t="shared" si="1027"/>
        <v>37890.309185104888</v>
      </c>
      <c r="K863" s="225">
        <f t="shared" si="1027"/>
        <v>38620.145768806986</v>
      </c>
      <c r="L863" s="225">
        <f t="shared" si="1027"/>
        <v>39364.579084183126</v>
      </c>
      <c r="M863" s="225">
        <f t="shared" si="1027"/>
        <v>40123.90106586679</v>
      </c>
      <c r="N863" s="225">
        <f t="shared" si="1027"/>
        <v>40898.409487184115</v>
      </c>
    </row>
    <row r="864" spans="3:1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sheetData>
  <sheetProtection password="DDAA" sheet="1" objects="1" scenarios="1" selectLockedCells="1"/>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2</vt:i4>
      </vt:variant>
    </vt:vector>
  </HeadingPairs>
  <TitlesOfParts>
    <vt:vector size="7" baseType="lpstr">
      <vt:lpstr>Toelichting</vt:lpstr>
      <vt:lpstr>Samenvatting resultaten</vt:lpstr>
      <vt:lpstr>Resultaat per school</vt:lpstr>
      <vt:lpstr>Invulblad - Onderhoudskosten</vt:lpstr>
      <vt:lpstr>Invulblad - Leerlingprognoses</vt:lpstr>
      <vt:lpstr>'Resultaat per school'!Afdrukbereik</vt:lpstr>
      <vt:lpstr>'Samenvatting resultaten'!Afdrukbereik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Groenen</dc:creator>
  <cp:lastModifiedBy>Maarten Groenen</cp:lastModifiedBy>
  <cp:lastPrinted>2013-08-09T14:06:47Z</cp:lastPrinted>
  <dcterms:created xsi:type="dcterms:W3CDTF">2013-07-12T10:25:56Z</dcterms:created>
  <dcterms:modified xsi:type="dcterms:W3CDTF">2013-11-11T14:57:46Z</dcterms:modified>
</cp:coreProperties>
</file>